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7AE32711-8B5A-471E-BF56-C95F401B6899}" xr6:coauthVersionLast="45" xr6:coauthVersionMax="46" xr10:uidLastSave="{00000000-0000-0000-0000-000000000000}"/>
  <bookViews>
    <workbookView xWindow="-120" yWindow="-120" windowWidth="24240" windowHeight="13140" firstSheet="4" activeTab="7" xr2:uid="{00000000-000D-0000-FFFF-FFFF00000000}"/>
  </bookViews>
  <sheets>
    <sheet name="összevont" sheetId="1" r:id="rId1"/>
    <sheet name="önkormányzat" sheetId="8" r:id="rId2"/>
    <sheet name="hivatal" sheetId="4" r:id="rId3"/>
    <sheet name="óvoda" sheetId="5" r:id="rId4"/>
    <sheet name="bölcsőde" sheetId="10" r:id="rId5"/>
    <sheet name="2" sheetId="12" r:id="rId6"/>
    <sheet name="2.a" sheetId="13" r:id="rId7"/>
    <sheet name="3_feladatok sz" sheetId="14" r:id="rId8"/>
    <sheet name="4_melléklet" sheetId="15" r:id="rId9"/>
    <sheet name="5.melléklet" sheetId="16" r:id="rId10"/>
    <sheet name="6_melléklet" sheetId="17" r:id="rId11"/>
    <sheet name="likvid" sheetId="18" r:id="rId12"/>
    <sheet name="ei" sheetId="19" r:id="rId13"/>
    <sheet name="Gördülő" sheetId="20" r:id="rId14"/>
    <sheet name="Munka1" sheetId="11" r:id="rId15"/>
  </sheets>
  <definedNames>
    <definedName name="_xlnm.Print_Area" localSheetId="5">'2'!$A$1:$P$40</definedName>
    <definedName name="_xlnm.Print_Area" localSheetId="6">'2.a'!$A$1:$P$86</definedName>
    <definedName name="_xlnm.Print_Area" localSheetId="8">'4_melléklet'!$A$1:$E$13</definedName>
    <definedName name="_xlnm.Print_Area" localSheetId="9">'5.melléklet'!$A$1:$F$41</definedName>
    <definedName name="_xlnm.Print_Area" localSheetId="10">'6_melléklet'!$A$1:$E$16</definedName>
    <definedName name="_xlnm.Print_Area" localSheetId="12">ei!$A$1:$X$47</definedName>
    <definedName name="_xlnm.Print_Area" localSheetId="11">likvid!$A$1:$H$37</definedName>
  </definedNames>
  <calcPr calcId="181029"/>
</workbook>
</file>

<file path=xl/calcChain.xml><?xml version="1.0" encoding="utf-8"?>
<calcChain xmlns="http://schemas.openxmlformats.org/spreadsheetml/2006/main">
  <c r="F36" i="14" l="1"/>
  <c r="F28" i="14"/>
  <c r="F31" i="14"/>
  <c r="F32" i="14"/>
  <c r="J36" i="14"/>
  <c r="J32" i="14"/>
  <c r="J31" i="14"/>
  <c r="J28" i="14"/>
  <c r="E7" i="16"/>
  <c r="F18" i="16"/>
  <c r="B7" i="16" l="1"/>
  <c r="C7" i="16"/>
  <c r="D7" i="16"/>
  <c r="E30" i="16"/>
  <c r="F27" i="16"/>
  <c r="F21" i="16"/>
  <c r="I38" i="14"/>
  <c r="H38" i="14"/>
  <c r="G38" i="14"/>
  <c r="E38" i="14"/>
  <c r="D38" i="14"/>
  <c r="C38" i="14"/>
  <c r="B38" i="14"/>
  <c r="J37" i="14"/>
  <c r="F37" i="14"/>
  <c r="J35" i="14"/>
  <c r="F35" i="14"/>
  <c r="J34" i="14"/>
  <c r="F34" i="14"/>
  <c r="J33" i="14"/>
  <c r="F33" i="14"/>
  <c r="J30" i="14"/>
  <c r="F30" i="14"/>
  <c r="J29" i="14"/>
  <c r="F29" i="14"/>
  <c r="J27" i="14"/>
  <c r="F27" i="14"/>
  <c r="J26" i="14"/>
  <c r="F26" i="14"/>
  <c r="J25" i="14"/>
  <c r="F25" i="14"/>
  <c r="J24" i="14"/>
  <c r="F24" i="14"/>
  <c r="J23" i="14"/>
  <c r="F23" i="14"/>
  <c r="J22" i="14"/>
  <c r="F22" i="14"/>
  <c r="J21" i="14"/>
  <c r="F21" i="14"/>
  <c r="J20" i="14"/>
  <c r="F20" i="14"/>
  <c r="I18" i="14"/>
  <c r="H18" i="14"/>
  <c r="G18" i="14"/>
  <c r="E18" i="14"/>
  <c r="E39" i="14" s="1"/>
  <c r="D18" i="14"/>
  <c r="C18" i="14"/>
  <c r="B18" i="14"/>
  <c r="J17" i="14"/>
  <c r="F17" i="14"/>
  <c r="J16" i="14"/>
  <c r="F16" i="14"/>
  <c r="J15" i="14"/>
  <c r="F15" i="14"/>
  <c r="F38" i="16"/>
  <c r="F35" i="16"/>
  <c r="F32" i="16"/>
  <c r="D30" i="16"/>
  <c r="C30" i="16"/>
  <c r="B30" i="16"/>
  <c r="F24" i="16"/>
  <c r="F15" i="16"/>
  <c r="F12" i="16"/>
  <c r="F9" i="16"/>
  <c r="F7" i="16" l="1"/>
  <c r="I39" i="14"/>
  <c r="H39" i="14"/>
  <c r="G39" i="14"/>
  <c r="D39" i="14"/>
  <c r="C39" i="14"/>
  <c r="F38" i="14"/>
  <c r="B39" i="14"/>
  <c r="J38" i="14"/>
  <c r="J18" i="14"/>
  <c r="F18" i="14"/>
  <c r="E41" i="16"/>
  <c r="B41" i="16"/>
  <c r="C41" i="16"/>
  <c r="F30" i="16"/>
  <c r="D41" i="16"/>
  <c r="J39" i="14" l="1"/>
  <c r="F39" i="14"/>
  <c r="F41" i="16"/>
  <c r="L58" i="13"/>
  <c r="M58" i="13"/>
  <c r="N58" i="13"/>
  <c r="L60" i="13"/>
  <c r="M60" i="13"/>
  <c r="N60" i="13"/>
  <c r="O60" i="13"/>
  <c r="O58" i="13"/>
  <c r="O74" i="13"/>
  <c r="L26" i="13" l="1"/>
  <c r="M26" i="13"/>
  <c r="N26" i="13"/>
  <c r="O26" i="13"/>
  <c r="P27" i="13"/>
  <c r="P62" i="13"/>
  <c r="P63" i="13"/>
  <c r="P64" i="13"/>
  <c r="P61" i="13"/>
  <c r="X42" i="19" l="1"/>
  <c r="X22" i="19"/>
  <c r="L42" i="20" l="1"/>
  <c r="M42" i="20" s="1"/>
  <c r="N42" i="20" s="1"/>
  <c r="O42" i="20" s="1"/>
  <c r="M41" i="20"/>
  <c r="N41" i="20" s="1"/>
  <c r="O41" i="20" s="1"/>
  <c r="L40" i="20"/>
  <c r="N39" i="20"/>
  <c r="O39" i="20" s="1"/>
  <c r="N38" i="20"/>
  <c r="O38" i="20" s="1"/>
  <c r="N37" i="20"/>
  <c r="L36" i="20"/>
  <c r="M35" i="20"/>
  <c r="N35" i="20" s="1"/>
  <c r="O35" i="20" s="1"/>
  <c r="M34" i="20"/>
  <c r="N34" i="20" s="1"/>
  <c r="O34" i="20" s="1"/>
  <c r="M33" i="20"/>
  <c r="N33" i="20" s="1"/>
  <c r="O33" i="20" s="1"/>
  <c r="M32" i="20"/>
  <c r="N32" i="20" s="1"/>
  <c r="O32" i="20" s="1"/>
  <c r="M31" i="20"/>
  <c r="N25" i="20"/>
  <c r="M25" i="20"/>
  <c r="L25" i="20"/>
  <c r="O24" i="20"/>
  <c r="O25" i="20" s="1"/>
  <c r="L23" i="20"/>
  <c r="M23" i="20"/>
  <c r="O21" i="20"/>
  <c r="N20" i="20"/>
  <c r="O20" i="20" s="1"/>
  <c r="L19" i="20"/>
  <c r="M19" i="20" s="1"/>
  <c r="M18" i="20"/>
  <c r="N18" i="20" s="1"/>
  <c r="O18" i="20" s="1"/>
  <c r="M17" i="20"/>
  <c r="N17" i="20" s="1"/>
  <c r="O17" i="20" s="1"/>
  <c r="M16" i="20"/>
  <c r="N16" i="20" s="1"/>
  <c r="O16" i="20" s="1"/>
  <c r="M15" i="20"/>
  <c r="N15" i="20" s="1"/>
  <c r="O15" i="20" s="1"/>
  <c r="L30" i="20" l="1"/>
  <c r="L43" i="20" s="1"/>
  <c r="M36" i="20"/>
  <c r="N31" i="20"/>
  <c r="N22" i="20"/>
  <c r="O22" i="20" s="1"/>
  <c r="O23" i="20" s="1"/>
  <c r="L14" i="20"/>
  <c r="L26" i="20" s="1"/>
  <c r="N40" i="20"/>
  <c r="N19" i="20"/>
  <c r="M14" i="20"/>
  <c r="M26" i="20" s="1"/>
  <c r="N36" i="20"/>
  <c r="O31" i="20"/>
  <c r="O36" i="20" s="1"/>
  <c r="M40" i="20"/>
  <c r="O37" i="20"/>
  <c r="O40" i="20" s="1"/>
  <c r="N23" i="20" l="1"/>
  <c r="O30" i="20"/>
  <c r="O43" i="20" s="1"/>
  <c r="N30" i="20"/>
  <c r="N43" i="20" s="1"/>
  <c r="M30" i="20"/>
  <c r="M43" i="20" s="1"/>
  <c r="O19" i="20"/>
  <c r="O14" i="20" s="1"/>
  <c r="O26" i="20" s="1"/>
  <c r="N14" i="20"/>
  <c r="N26" i="20" s="1"/>
  <c r="W46" i="19" l="1"/>
  <c r="V46" i="19"/>
  <c r="U46" i="19"/>
  <c r="T46" i="19"/>
  <c r="S46" i="19"/>
  <c r="R46" i="19"/>
  <c r="Q46" i="19"/>
  <c r="P46" i="19"/>
  <c r="O46" i="19"/>
  <c r="N46" i="19"/>
  <c r="M46" i="19"/>
  <c r="L46" i="19"/>
  <c r="X45" i="19"/>
  <c r="W44" i="19"/>
  <c r="V44" i="19"/>
  <c r="V34" i="19" s="1"/>
  <c r="V47" i="19" s="1"/>
  <c r="E32" i="18" s="1"/>
  <c r="U44" i="19"/>
  <c r="U34" i="19" s="1"/>
  <c r="U47" i="19" s="1"/>
  <c r="E30" i="18" s="1"/>
  <c r="T44" i="19"/>
  <c r="S44" i="19"/>
  <c r="R44" i="19"/>
  <c r="R34" i="19" s="1"/>
  <c r="R47" i="19" s="1"/>
  <c r="E24" i="18" s="1"/>
  <c r="Q44" i="19"/>
  <c r="P44" i="19"/>
  <c r="O44" i="19"/>
  <c r="N44" i="19"/>
  <c r="M44" i="19"/>
  <c r="L44" i="19"/>
  <c r="X43" i="19"/>
  <c r="X41" i="19"/>
  <c r="W40" i="19"/>
  <c r="V40" i="19"/>
  <c r="U40" i="19"/>
  <c r="T40" i="19"/>
  <c r="S40" i="19"/>
  <c r="R40" i="19"/>
  <c r="Q40" i="19"/>
  <c r="P40" i="19"/>
  <c r="P34" i="19" s="1"/>
  <c r="O40" i="19"/>
  <c r="O34" i="19" s="1"/>
  <c r="O47" i="19" s="1"/>
  <c r="E18" i="18" s="1"/>
  <c r="N40" i="19"/>
  <c r="M40" i="19"/>
  <c r="L40" i="19"/>
  <c r="X39" i="19"/>
  <c r="X38" i="19"/>
  <c r="X37" i="19"/>
  <c r="X36" i="19"/>
  <c r="X35" i="19"/>
  <c r="L34" i="19"/>
  <c r="L47" i="19" s="1"/>
  <c r="E12" i="18" s="1"/>
  <c r="E13" i="18" s="1"/>
  <c r="W26" i="19"/>
  <c r="V26" i="19"/>
  <c r="U26" i="19"/>
  <c r="T26" i="19"/>
  <c r="S26" i="19"/>
  <c r="R26" i="19"/>
  <c r="Q26" i="19"/>
  <c r="P26" i="19"/>
  <c r="O26" i="19"/>
  <c r="N26" i="19"/>
  <c r="M26" i="19"/>
  <c r="L26" i="19"/>
  <c r="X25" i="19"/>
  <c r="X26" i="19" s="1"/>
  <c r="W24" i="19"/>
  <c r="W15" i="19" s="1"/>
  <c r="W27" i="19" s="1"/>
  <c r="D34" i="18" s="1"/>
  <c r="V24" i="19"/>
  <c r="U24" i="19"/>
  <c r="T24" i="19"/>
  <c r="S24" i="19"/>
  <c r="R24" i="19"/>
  <c r="Q24" i="19"/>
  <c r="P24" i="19"/>
  <c r="O24" i="19"/>
  <c r="N24" i="19"/>
  <c r="M24" i="19"/>
  <c r="L24" i="19"/>
  <c r="X23" i="19"/>
  <c r="X21" i="19"/>
  <c r="W20" i="19"/>
  <c r="V20" i="19"/>
  <c r="U20" i="19"/>
  <c r="T20" i="19"/>
  <c r="S20" i="19"/>
  <c r="R20" i="19"/>
  <c r="Q20" i="19"/>
  <c r="Q15" i="19" s="1"/>
  <c r="P20" i="19"/>
  <c r="P15" i="19" s="1"/>
  <c r="O20" i="19"/>
  <c r="N20" i="19"/>
  <c r="M20" i="19"/>
  <c r="L20" i="19"/>
  <c r="L15" i="19" s="1"/>
  <c r="X19" i="19"/>
  <c r="X18" i="19"/>
  <c r="X17" i="19"/>
  <c r="X16" i="19"/>
  <c r="S15" i="19"/>
  <c r="T34" i="19" l="1"/>
  <c r="T47" i="19" s="1"/>
  <c r="E28" i="18" s="1"/>
  <c r="M34" i="19"/>
  <c r="M47" i="19" s="1"/>
  <c r="E14" i="18" s="1"/>
  <c r="E15" i="18" s="1"/>
  <c r="N34" i="19"/>
  <c r="N47" i="19" s="1"/>
  <c r="E16" i="18" s="1"/>
  <c r="Q34" i="19"/>
  <c r="Q47" i="19" s="1"/>
  <c r="E22" i="18" s="1"/>
  <c r="W34" i="19"/>
  <c r="W47" i="19" s="1"/>
  <c r="E34" i="18" s="1"/>
  <c r="F34" i="18" s="1"/>
  <c r="P27" i="19"/>
  <c r="D20" i="18" s="1"/>
  <c r="S27" i="19"/>
  <c r="D26" i="18" s="1"/>
  <c r="L27" i="19"/>
  <c r="D12" i="18" s="1"/>
  <c r="M15" i="19"/>
  <c r="M27" i="19" s="1"/>
  <c r="D14" i="18" s="1"/>
  <c r="S34" i="19"/>
  <c r="S47" i="19" s="1"/>
  <c r="E26" i="18" s="1"/>
  <c r="P47" i="19"/>
  <c r="E20" i="18" s="1"/>
  <c r="F20" i="18" s="1"/>
  <c r="X46" i="19"/>
  <c r="X44" i="19"/>
  <c r="X40" i="19"/>
  <c r="Q27" i="19"/>
  <c r="D22" i="18" s="1"/>
  <c r="V15" i="19"/>
  <c r="V27" i="19" s="1"/>
  <c r="D32" i="18" s="1"/>
  <c r="F32" i="18" s="1"/>
  <c r="T15" i="19"/>
  <c r="T27" i="19" s="1"/>
  <c r="D28" i="18" s="1"/>
  <c r="X24" i="19"/>
  <c r="U15" i="19"/>
  <c r="U27" i="19" s="1"/>
  <c r="D30" i="18" s="1"/>
  <c r="F30" i="18" s="1"/>
  <c r="R15" i="19"/>
  <c r="R27" i="19" s="1"/>
  <c r="D24" i="18" s="1"/>
  <c r="F24" i="18" s="1"/>
  <c r="X20" i="19"/>
  <c r="O15" i="19"/>
  <c r="O27" i="19" s="1"/>
  <c r="D18" i="18" s="1"/>
  <c r="F18" i="18" s="1"/>
  <c r="N15" i="19"/>
  <c r="N27" i="19" s="1"/>
  <c r="D16" i="18" s="1"/>
  <c r="F14" i="18" l="1"/>
  <c r="E17" i="18"/>
  <c r="E19" i="18" s="1"/>
  <c r="E21" i="18" s="1"/>
  <c r="E23" i="18" s="1"/>
  <c r="E25" i="18" s="1"/>
  <c r="E27" i="18" s="1"/>
  <c r="E29" i="18" s="1"/>
  <c r="E31" i="18" s="1"/>
  <c r="E33" i="18" s="1"/>
  <c r="E35" i="18" s="1"/>
  <c r="F16" i="18"/>
  <c r="X34" i="19"/>
  <c r="X47" i="19" s="1"/>
  <c r="F22" i="18"/>
  <c r="F26" i="18"/>
  <c r="F28" i="18"/>
  <c r="X15" i="19"/>
  <c r="X27" i="19"/>
  <c r="D13" i="18"/>
  <c r="F12" i="18"/>
  <c r="G12" i="18" s="1"/>
  <c r="C14" i="18" s="1"/>
  <c r="G14" i="18" l="1"/>
  <c r="C16" i="18" s="1"/>
  <c r="G16" i="18" s="1"/>
  <c r="C18" i="18" s="1"/>
  <c r="G18" i="18" s="1"/>
  <c r="C20" i="18" s="1"/>
  <c r="G20" i="18" s="1"/>
  <c r="C22" i="18" s="1"/>
  <c r="G22" i="18" s="1"/>
  <c r="C24" i="18" s="1"/>
  <c r="G24" i="18" s="1"/>
  <c r="C26" i="18" s="1"/>
  <c r="G26" i="18" s="1"/>
  <c r="C28" i="18" s="1"/>
  <c r="G28" i="18" s="1"/>
  <c r="C30" i="18" s="1"/>
  <c r="G30" i="18" s="1"/>
  <c r="C32" i="18" s="1"/>
  <c r="G32" i="18" s="1"/>
  <c r="C34" i="18" s="1"/>
  <c r="G34" i="18" s="1"/>
  <c r="D15" i="18"/>
  <c r="F13" i="18"/>
  <c r="D17" i="18" l="1"/>
  <c r="F15" i="18"/>
  <c r="D19" i="18" l="1"/>
  <c r="F17" i="18"/>
  <c r="D21" i="18" l="1"/>
  <c r="F19" i="18"/>
  <c r="D23" i="18" l="1"/>
  <c r="F21" i="18"/>
  <c r="D25" i="18" l="1"/>
  <c r="F23" i="18"/>
  <c r="D27" i="18" l="1"/>
  <c r="F25" i="18"/>
  <c r="D29" i="18" l="1"/>
  <c r="F27" i="18"/>
  <c r="D31" i="18" l="1"/>
  <c r="F29" i="18"/>
  <c r="D33" i="18" l="1"/>
  <c r="F31" i="18"/>
  <c r="C13" i="17"/>
  <c r="C5" i="17"/>
  <c r="D35" i="18" l="1"/>
  <c r="F35" i="18" s="1"/>
  <c r="F33" i="18"/>
  <c r="D11" i="15" l="1"/>
  <c r="D9" i="15"/>
  <c r="D13" i="15" s="1"/>
  <c r="N85" i="13" l="1"/>
  <c r="M85" i="13"/>
  <c r="L85" i="13"/>
  <c r="P84" i="13"/>
  <c r="O83" i="13"/>
  <c r="O85" i="13" s="1"/>
  <c r="P81" i="13"/>
  <c r="P80" i="13"/>
  <c r="O79" i="13"/>
  <c r="N79" i="13"/>
  <c r="M79" i="13"/>
  <c r="L79" i="13"/>
  <c r="P78" i="13"/>
  <c r="P77" i="13"/>
  <c r="P76" i="13"/>
  <c r="P75" i="13"/>
  <c r="O35" i="12"/>
  <c r="N74" i="13"/>
  <c r="M74" i="13"/>
  <c r="L74" i="13"/>
  <c r="P73" i="13"/>
  <c r="P72" i="13"/>
  <c r="P71" i="13"/>
  <c r="P70" i="13"/>
  <c r="P69" i="13"/>
  <c r="P68" i="13"/>
  <c r="P67" i="13"/>
  <c r="O66" i="13"/>
  <c r="N66" i="13"/>
  <c r="N34" i="12" s="1"/>
  <c r="M66" i="13"/>
  <c r="M34" i="12" s="1"/>
  <c r="L66" i="13"/>
  <c r="L34" i="12" s="1"/>
  <c r="P60" i="13"/>
  <c r="P59" i="13"/>
  <c r="P58" i="13"/>
  <c r="P57" i="13"/>
  <c r="P56" i="13"/>
  <c r="P55" i="13"/>
  <c r="P54" i="13"/>
  <c r="P53" i="13"/>
  <c r="O52" i="13"/>
  <c r="O30" i="12" s="1"/>
  <c r="N52" i="13"/>
  <c r="N30" i="12" s="1"/>
  <c r="M52" i="13"/>
  <c r="M30" i="12" s="1"/>
  <c r="L52" i="13"/>
  <c r="L30" i="12" s="1"/>
  <c r="P51" i="13"/>
  <c r="P50" i="13"/>
  <c r="P49" i="13"/>
  <c r="O48" i="13"/>
  <c r="N48" i="13"/>
  <c r="M48" i="13"/>
  <c r="M28" i="12" s="1"/>
  <c r="L48" i="13"/>
  <c r="P41" i="13"/>
  <c r="P40" i="13"/>
  <c r="P39" i="13"/>
  <c r="P38" i="13"/>
  <c r="P37" i="13"/>
  <c r="O36" i="13"/>
  <c r="O42" i="13" s="1"/>
  <c r="N36" i="13"/>
  <c r="N42" i="13" s="1"/>
  <c r="M36" i="13"/>
  <c r="M42" i="13" s="1"/>
  <c r="L36" i="13"/>
  <c r="N35" i="13"/>
  <c r="M35" i="13"/>
  <c r="L35" i="13"/>
  <c r="P34" i="13"/>
  <c r="P33" i="13"/>
  <c r="P32" i="13"/>
  <c r="P31" i="13"/>
  <c r="P30" i="13"/>
  <c r="O29" i="13"/>
  <c r="P29" i="13" s="1"/>
  <c r="P28" i="13"/>
  <c r="P26" i="13"/>
  <c r="P24" i="13"/>
  <c r="P23" i="13"/>
  <c r="O22" i="13"/>
  <c r="O15" i="12" s="1"/>
  <c r="N22" i="13"/>
  <c r="N15" i="12" s="1"/>
  <c r="M22" i="13"/>
  <c r="L22" i="13"/>
  <c r="L15" i="12" s="1"/>
  <c r="P21" i="13"/>
  <c r="P20" i="13"/>
  <c r="P19" i="13"/>
  <c r="P18" i="13"/>
  <c r="P17" i="13"/>
  <c r="O16" i="13"/>
  <c r="P16" i="13" s="1"/>
  <c r="P15" i="13"/>
  <c r="P14" i="13"/>
  <c r="P13" i="13"/>
  <c r="O12" i="13"/>
  <c r="N12" i="13"/>
  <c r="N25" i="13" s="1"/>
  <c r="N11" i="13" s="1"/>
  <c r="M12" i="13"/>
  <c r="M25" i="13" s="1"/>
  <c r="L12" i="13"/>
  <c r="L25" i="13" s="1"/>
  <c r="L11" i="13" s="1"/>
  <c r="N38" i="12"/>
  <c r="N39" i="12" s="1"/>
  <c r="M38" i="12"/>
  <c r="M39" i="12" s="1"/>
  <c r="L38" i="12"/>
  <c r="L39" i="12" s="1"/>
  <c r="O36" i="12"/>
  <c r="N36" i="12"/>
  <c r="M36" i="12"/>
  <c r="L36" i="12"/>
  <c r="N35" i="12"/>
  <c r="M35" i="12"/>
  <c r="L35" i="12"/>
  <c r="O32" i="12"/>
  <c r="N32" i="12"/>
  <c r="M32" i="12"/>
  <c r="L32" i="12"/>
  <c r="O31" i="12"/>
  <c r="N31" i="12"/>
  <c r="M31" i="12"/>
  <c r="L31" i="12"/>
  <c r="O29" i="12"/>
  <c r="N29" i="12"/>
  <c r="M29" i="12"/>
  <c r="L29" i="12"/>
  <c r="O28" i="12"/>
  <c r="N28" i="12"/>
  <c r="L28" i="12"/>
  <c r="O21" i="12"/>
  <c r="O22" i="12" s="1"/>
  <c r="O19" i="12"/>
  <c r="N19" i="12"/>
  <c r="M19" i="12"/>
  <c r="L19" i="12"/>
  <c r="N18" i="12"/>
  <c r="M18" i="12"/>
  <c r="L18" i="12"/>
  <c r="O17" i="12"/>
  <c r="N17" i="12"/>
  <c r="N20" i="12" s="1"/>
  <c r="M17" i="12"/>
  <c r="L17" i="12"/>
  <c r="M15" i="12"/>
  <c r="O14" i="12"/>
  <c r="N14" i="12"/>
  <c r="M14" i="12"/>
  <c r="L14" i="12"/>
  <c r="N13" i="12"/>
  <c r="M13" i="12"/>
  <c r="L13" i="12"/>
  <c r="M20" i="12" l="1"/>
  <c r="P79" i="13"/>
  <c r="O65" i="13"/>
  <c r="N43" i="13"/>
  <c r="N65" i="13"/>
  <c r="M21" i="12"/>
  <c r="M22" i="12" s="1"/>
  <c r="P36" i="13"/>
  <c r="P42" i="13" s="1"/>
  <c r="O18" i="12"/>
  <c r="O20" i="12" s="1"/>
  <c r="M11" i="13"/>
  <c r="M43" i="13" s="1"/>
  <c r="O13" i="12"/>
  <c r="P13" i="12" s="1"/>
  <c r="P74" i="13"/>
  <c r="O82" i="13"/>
  <c r="L12" i="12"/>
  <c r="L37" i="12"/>
  <c r="L42" i="13"/>
  <c r="L43" i="13" s="1"/>
  <c r="L82" i="13"/>
  <c r="M12" i="12"/>
  <c r="M16" i="12" s="1"/>
  <c r="M11" i="12" s="1"/>
  <c r="P48" i="13"/>
  <c r="M82" i="13"/>
  <c r="N12" i="12"/>
  <c r="N16" i="12" s="1"/>
  <c r="N11" i="12" s="1"/>
  <c r="L21" i="12"/>
  <c r="L22" i="12" s="1"/>
  <c r="O34" i="12"/>
  <c r="O37" i="12" s="1"/>
  <c r="O38" i="12"/>
  <c r="O39" i="12" s="1"/>
  <c r="O25" i="13"/>
  <c r="O35" i="13"/>
  <c r="M65" i="13"/>
  <c r="P83" i="13"/>
  <c r="P85" i="13" s="1"/>
  <c r="M33" i="12"/>
  <c r="P35" i="13"/>
  <c r="P15" i="12"/>
  <c r="P17" i="12"/>
  <c r="P18" i="12"/>
  <c r="P19" i="12"/>
  <c r="N33" i="12"/>
  <c r="P35" i="12"/>
  <c r="P36" i="12"/>
  <c r="P31" i="12"/>
  <c r="P32" i="12"/>
  <c r="M37" i="12"/>
  <c r="P14" i="12"/>
  <c r="L16" i="12"/>
  <c r="L33" i="12"/>
  <c r="N37" i="12"/>
  <c r="P52" i="13"/>
  <c r="P30" i="12"/>
  <c r="O33" i="12"/>
  <c r="P28" i="12"/>
  <c r="P29" i="12"/>
  <c r="P12" i="13"/>
  <c r="L65" i="13"/>
  <c r="P22" i="13"/>
  <c r="N82" i="13"/>
  <c r="O12" i="12"/>
  <c r="N21" i="12"/>
  <c r="N22" i="12" s="1"/>
  <c r="L20" i="12"/>
  <c r="P66" i="13"/>
  <c r="L27" i="12" l="1"/>
  <c r="L40" i="12" s="1"/>
  <c r="L47" i="13"/>
  <c r="L86" i="13" s="1"/>
  <c r="M23" i="12"/>
  <c r="M47" i="13"/>
  <c r="M86" i="13" s="1"/>
  <c r="N47" i="13"/>
  <c r="N86" i="13" s="1"/>
  <c r="P82" i="13"/>
  <c r="O47" i="13"/>
  <c r="O86" i="13" s="1"/>
  <c r="N27" i="12"/>
  <c r="N40" i="12" s="1"/>
  <c r="M27" i="12"/>
  <c r="M40" i="12" s="1"/>
  <c r="O16" i="12"/>
  <c r="O11" i="12" s="1"/>
  <c r="O23" i="12" s="1"/>
  <c r="P34" i="12"/>
  <c r="P37" i="12" s="1"/>
  <c r="O27" i="12"/>
  <c r="O40" i="12" s="1"/>
  <c r="N23" i="12"/>
  <c r="P38" i="12"/>
  <c r="P39" i="12" s="1"/>
  <c r="P65" i="13"/>
  <c r="O11" i="13"/>
  <c r="O43" i="13" s="1"/>
  <c r="P20" i="12"/>
  <c r="L11" i="12"/>
  <c r="L23" i="12" s="1"/>
  <c r="P25" i="13"/>
  <c r="P11" i="13" s="1"/>
  <c r="P43" i="13" s="1"/>
  <c r="P33" i="12"/>
  <c r="P12" i="12"/>
  <c r="P16" i="12" s="1"/>
  <c r="P21" i="12"/>
  <c r="P22" i="12" s="1"/>
  <c r="P47" i="13" l="1"/>
  <c r="P86" i="13" s="1"/>
  <c r="P11" i="12"/>
  <c r="P23" i="12" s="1"/>
  <c r="P27" i="12"/>
  <c r="P40" i="12" s="1"/>
  <c r="F21" i="1" l="1"/>
  <c r="F17" i="1"/>
  <c r="F18" i="1"/>
  <c r="F16" i="1"/>
  <c r="F10" i="1"/>
  <c r="F11" i="1"/>
  <c r="F12" i="1"/>
  <c r="F13" i="1"/>
  <c r="F9" i="1"/>
  <c r="C22" i="1"/>
  <c r="C23" i="1"/>
  <c r="C21" i="1"/>
  <c r="C17" i="1"/>
  <c r="C18" i="1"/>
  <c r="C16" i="1"/>
  <c r="C10" i="1"/>
  <c r="C11" i="1"/>
  <c r="C12" i="1"/>
  <c r="C9" i="1"/>
  <c r="F24" i="10"/>
  <c r="C24" i="10"/>
  <c r="F19" i="10"/>
  <c r="C19" i="10"/>
  <c r="F14" i="10"/>
  <c r="F25" i="10" s="1"/>
  <c r="C14" i="10"/>
  <c r="C25" i="10" s="1"/>
  <c r="C14" i="8" l="1"/>
  <c r="C14" i="5"/>
  <c r="C14" i="4"/>
  <c r="C14" i="1"/>
  <c r="C19" i="8" l="1"/>
  <c r="F19" i="1"/>
  <c r="F19" i="5"/>
  <c r="F19" i="4"/>
  <c r="F24" i="5"/>
  <c r="C24" i="5"/>
  <c r="C19" i="5"/>
  <c r="F14" i="5"/>
  <c r="F24" i="4"/>
  <c r="C24" i="4"/>
  <c r="C19" i="4"/>
  <c r="F14" i="4"/>
  <c r="F24" i="1"/>
  <c r="C24" i="1"/>
  <c r="C19" i="1"/>
  <c r="F14" i="1"/>
  <c r="F25" i="4" l="1"/>
  <c r="C24" i="8"/>
  <c r="C25" i="8" s="1"/>
  <c r="F14" i="8"/>
  <c r="F19" i="8"/>
  <c r="F24" i="8"/>
  <c r="F25" i="5"/>
  <c r="F25" i="1"/>
  <c r="F25" i="8" l="1"/>
  <c r="C25" i="1" l="1"/>
  <c r="C25" i="4"/>
  <c r="C25" i="5"/>
</calcChain>
</file>

<file path=xl/sharedStrings.xml><?xml version="1.0" encoding="utf-8"?>
<sst xmlns="http://schemas.openxmlformats.org/spreadsheetml/2006/main" count="864" uniqueCount="409">
  <si>
    <t>B E V É T E L E K</t>
  </si>
  <si>
    <t>K I A D Á S O K</t>
  </si>
  <si>
    <t>Megnevezés</t>
  </si>
  <si>
    <t>Rovat száma</t>
  </si>
  <si>
    <t>M Ű K Ö D T E T É S</t>
  </si>
  <si>
    <t>Működési célú támogatások államháztartáson belülről</t>
  </si>
  <si>
    <t>B1</t>
  </si>
  <si>
    <t>Személyi  juttatások</t>
  </si>
  <si>
    <t>K1</t>
  </si>
  <si>
    <t>Közhatalmi bevételek</t>
  </si>
  <si>
    <t>B3</t>
  </si>
  <si>
    <t>Munkaadókat terhelő járulékok és szociális hozzájárulás adója</t>
  </si>
  <si>
    <t>K2</t>
  </si>
  <si>
    <t>Működési bevételek</t>
  </si>
  <si>
    <t>B4</t>
  </si>
  <si>
    <t>Dologi kiadások</t>
  </si>
  <si>
    <t>K3</t>
  </si>
  <si>
    <t>Működési célú átvett pénzeszközök</t>
  </si>
  <si>
    <t>B6</t>
  </si>
  <si>
    <t xml:space="preserve">Ellátottak pénzbeli juttatásai           </t>
  </si>
  <si>
    <t>K4</t>
  </si>
  <si>
    <t>B816</t>
  </si>
  <si>
    <t>Egyéb működési  célú kiadások</t>
  </si>
  <si>
    <t>K5</t>
  </si>
  <si>
    <t>KÖLTSÉGVETÉSI MŰKÖDÉSI CÉLÚ BEVÉTELEK ÖSSZESEN</t>
  </si>
  <si>
    <t>KÖLTSÉGVETÉSI    MŰKÖDÉSI CÉLÚ KIADÁSOK ÖSSZESEN</t>
  </si>
  <si>
    <t>F E L H A L M O Z Á S</t>
  </si>
  <si>
    <t>Felhalmozási célú támogatások államháztartáson belülről</t>
  </si>
  <si>
    <t>B2</t>
  </si>
  <si>
    <t>Beruházás</t>
  </si>
  <si>
    <t>K6</t>
  </si>
  <si>
    <t>Felhalmozási bevételek</t>
  </si>
  <si>
    <t>B5</t>
  </si>
  <si>
    <t>Felújítás</t>
  </si>
  <si>
    <t>K7</t>
  </si>
  <si>
    <t>Felhalmozási célú  átvett pénzeszközök</t>
  </si>
  <si>
    <t>B7</t>
  </si>
  <si>
    <t>Egyéb felhalmozási célú kiadások</t>
  </si>
  <si>
    <t>K8</t>
  </si>
  <si>
    <t>KÖLTSÉGVETÉSI FELHALMOZÁSI CÉLÚ BEVÉTELEK ÖSSZESEN</t>
  </si>
  <si>
    <t>KÖLTSÉGVETÉSI FELHALMOZÁSI CÉLÚ KIADÁSOK ÖSSZESEN</t>
  </si>
  <si>
    <t>F I N A N S Z Í R O Z Á S I   M Ű V E L E T E K</t>
  </si>
  <si>
    <t>B813</t>
  </si>
  <si>
    <t xml:space="preserve">Finanszírozási kiadások                           </t>
  </si>
  <si>
    <t>K9</t>
  </si>
  <si>
    <t>Egyéb finanszírozási bevételek</t>
  </si>
  <si>
    <t>B8</t>
  </si>
  <si>
    <t>FINANSZÍROZÁSI BEVÉTELEK</t>
  </si>
  <si>
    <t>FINANSZÍROZÁSI KIADÁSOK</t>
  </si>
  <si>
    <t>KÖLTSÉGVETÉSI BEVÉTELEK MINDÖSSZESEN</t>
  </si>
  <si>
    <t>KÖLTSÉGVETÉSI KIADÁSOK MINDÖSSZESEN</t>
  </si>
  <si>
    <t>Irányítószervi támogatás</t>
  </si>
  <si>
    <t>SUKORÓ KÖZSÉG ÖNKORMÁNYZAT</t>
  </si>
  <si>
    <t>SUKORÓ KÖZSÉG ÖNKORMÁNYZAT ÉS INTÉZMÉNYEI</t>
  </si>
  <si>
    <t>SUKORÓI KÖZÖS ÖNKORMÁNYZATI HIVATAL</t>
  </si>
  <si>
    <t>SUKORÓI ÓVODA</t>
  </si>
  <si>
    <t>Ft</t>
  </si>
  <si>
    <t>SUKORÓI MANÓ MINI BÖLCSŐDE</t>
  </si>
  <si>
    <t>BEVÉTELEK ROVATTÖRZS SZERINTI JOGCÍMEI</t>
  </si>
  <si>
    <t>Bölcsőde</t>
  </si>
  <si>
    <t>Közös Önkormányzati Hivatal</t>
  </si>
  <si>
    <t>Óvoda</t>
  </si>
  <si>
    <t>Önkormányzat</t>
  </si>
  <si>
    <t>Összesen</t>
  </si>
  <si>
    <t>A. KÖLTSÉGVETÉSI BEVÉTELEK (I. + II. )</t>
  </si>
  <si>
    <t xml:space="preserve">B 1 </t>
  </si>
  <si>
    <t>Működési célú támogatások ÁHT-on belülről (B11+B12+B16)</t>
  </si>
  <si>
    <t>B 3</t>
  </si>
  <si>
    <t>Közhatalmi bevételek (B31+B34+B35+B36)</t>
  </si>
  <si>
    <t>B 4</t>
  </si>
  <si>
    <t>Működési bevételek (B402+B403+ ….+B411)</t>
  </si>
  <si>
    <t>B 6</t>
  </si>
  <si>
    <t>Működési célú átvett pénzeszközök (B64+B65)</t>
  </si>
  <si>
    <t xml:space="preserve">I. </t>
  </si>
  <si>
    <t>Működési bevételek összesen  (B1+B3+B4+B6 )</t>
  </si>
  <si>
    <t xml:space="preserve">B 2 </t>
  </si>
  <si>
    <t xml:space="preserve">Felhalmozási célú támogatások ÁHT-on belülről </t>
  </si>
  <si>
    <t>B 5</t>
  </si>
  <si>
    <t>Felhalmozási bevételek (B52+B53+B55)</t>
  </si>
  <si>
    <t>B 7</t>
  </si>
  <si>
    <t>Felhalmozási célú átvett pénzeszközök (B74+B75 )</t>
  </si>
  <si>
    <t>II. Felhalmozási bevételek összesen (B2+B5+B7)</t>
  </si>
  <si>
    <t xml:space="preserve">B 8 </t>
  </si>
  <si>
    <t>Finanszírozási bevételek (B811+B813+B814+B816+B817)</t>
  </si>
  <si>
    <t xml:space="preserve">B. </t>
  </si>
  <si>
    <t>FINANSZÍROZÁSI BEVÉTELEK (B8)</t>
  </si>
  <si>
    <t>BEVÉTELEK MINDÖSSZESEN (A + B )</t>
  </si>
  <si>
    <t>KIADÁSOK ROVATTÖRZS SZERINTI JOGCÍMEI</t>
  </si>
  <si>
    <t>A.</t>
  </si>
  <si>
    <t>KÖLTSÉGVETÉSI KIADÁSOK (I.+ II.)</t>
  </si>
  <si>
    <t>K 1</t>
  </si>
  <si>
    <t>Személyi juttatások (K 11+ K12)</t>
  </si>
  <si>
    <t>K 2</t>
  </si>
  <si>
    <t>Munkaadót terhelő járulék és szociális hozzájár.adó (K2-01+…K2-07)</t>
  </si>
  <si>
    <t>K 3</t>
  </si>
  <si>
    <t>Dologi kiadások (K31+K32+ K33+ K34 +K35)</t>
  </si>
  <si>
    <t>K 4</t>
  </si>
  <si>
    <t>Ellátottak pénzbeli juttatásai (K42+K48)</t>
  </si>
  <si>
    <t>K 5</t>
  </si>
  <si>
    <t>Egyéb működési célú támogatások (K502+….K513)</t>
  </si>
  <si>
    <t>Működési kiadások összesen (K1+…K5)</t>
  </si>
  <si>
    <t>Beruházások (K61+K62+K63+K64+K65+K66+K67)</t>
  </si>
  <si>
    <t>K 7</t>
  </si>
  <si>
    <t>Felújítások (K71+K72+K73+K74)</t>
  </si>
  <si>
    <t>K 8</t>
  </si>
  <si>
    <t>Egyéb felhalmozási célú kiadások (K86+K89)</t>
  </si>
  <si>
    <t xml:space="preserve">II. </t>
  </si>
  <si>
    <t>Felhalmozási kiadások összesen (K 6+K 7+K 8)</t>
  </si>
  <si>
    <t>K 9</t>
  </si>
  <si>
    <t>Finanszírozási kiadások  (K 91)</t>
  </si>
  <si>
    <t>B.</t>
  </si>
  <si>
    <t>FINANSZÍROZÁSI KIADÁSOK ÖSSZESEN ( K9)</t>
  </si>
  <si>
    <t>KIADÁSOK ÖSSZESEN (A. + B.)</t>
  </si>
  <si>
    <t>B 11</t>
  </si>
  <si>
    <t>Önkormányzatok működési támogatása (B111+…+B116 részössz.)</t>
  </si>
  <si>
    <t>B 12</t>
  </si>
  <si>
    <t>B 16</t>
  </si>
  <si>
    <t>Egyéb műk.célú támogatás ÁHT-on belülről (B16-01+...B16-08 részössz.)</t>
  </si>
  <si>
    <t>B31</t>
  </si>
  <si>
    <t>Magánszemélyek jövedelemadója</t>
  </si>
  <si>
    <t>B 34</t>
  </si>
  <si>
    <t>Vagyoni típusú adók (B34-01+B34-02+B34-04 részössz.)</t>
  </si>
  <si>
    <t>B 35</t>
  </si>
  <si>
    <t>Termékek és szolgáltatások adói (B351+B 352+B354+B355 résszössz.)</t>
  </si>
  <si>
    <t>B 36</t>
  </si>
  <si>
    <t>Egyéb közhatalmi bevételek (B36-02+B36-03+…+B36-13 részössz.)</t>
  </si>
  <si>
    <t>B 64</t>
  </si>
  <si>
    <t>Működési célú visszatér.tám. ÁHT-on kívülről háztartásoktól</t>
  </si>
  <si>
    <t>B 65</t>
  </si>
  <si>
    <t>Egyéb működési célú átvett pénzeszk. (B 65-03+B 65-04+B65-08) részössz.)</t>
  </si>
  <si>
    <t>I. Működési bevételek összesen  (B1+B3+B4+B6 )</t>
  </si>
  <si>
    <t>B 25</t>
  </si>
  <si>
    <t>Egyéb felhalmozási célú támogatások ÁHT-on belülről</t>
  </si>
  <si>
    <t>Felhalmozási bevételek (B52+B53+B54+B55)</t>
  </si>
  <si>
    <t>B 52</t>
  </si>
  <si>
    <t>Ingatlan értékesítés (föld nélkül)</t>
  </si>
  <si>
    <t>B 53</t>
  </si>
  <si>
    <t>Egyéb tárgyi eszköz értékesítése</t>
  </si>
  <si>
    <t>B 54</t>
  </si>
  <si>
    <t>Részesedések értékesítésének bevétele</t>
  </si>
  <si>
    <t>B 55</t>
  </si>
  <si>
    <t>Részesedések megszűnéséhez kapcsolódó bevétel (tőkekivonás)</t>
  </si>
  <si>
    <t>B 811</t>
  </si>
  <si>
    <t>Hitel, kölcsön felvétel ÁHT-on kívülről</t>
  </si>
  <si>
    <t>B 813</t>
  </si>
  <si>
    <t>Maradvány igénybevétele</t>
  </si>
  <si>
    <t>B 814</t>
  </si>
  <si>
    <t xml:space="preserve">ÁHT-on belüli megelőlegezések </t>
  </si>
  <si>
    <t>B 816</t>
  </si>
  <si>
    <t>B 817</t>
  </si>
  <si>
    <t>FINANSZÍROZÁSI BEVÉTELEK (B 8)</t>
  </si>
  <si>
    <t>KIADÁS ROVATTÖRZS SZERINTI JOGCÍMEI</t>
  </si>
  <si>
    <t>K 11</t>
  </si>
  <si>
    <t>Foglalkoztatottak személyi juttatásai (K1101+…K1113)</t>
  </si>
  <si>
    <t>K 12</t>
  </si>
  <si>
    <t>Külső személyi juttatások ( K 121+K 122+K 123)</t>
  </si>
  <si>
    <t>Dologi kiadások (K31+K32+K33+K34+K35)</t>
  </si>
  <si>
    <t>K 31</t>
  </si>
  <si>
    <t>Készletbeszerzés (K311+K312)</t>
  </si>
  <si>
    <t>K 32</t>
  </si>
  <si>
    <t>Kommunikációs szolgáltatások (K321+K322 )</t>
  </si>
  <si>
    <t>K 33</t>
  </si>
  <si>
    <t>Szolgáltatási kiadások (K331+….K337 )</t>
  </si>
  <si>
    <t>K 34</t>
  </si>
  <si>
    <t>Kiküldetés, reklám és propaganda kiadások (K341+K342)</t>
  </si>
  <si>
    <t>K 35</t>
  </si>
  <si>
    <t>Különféle befizetések és egyéb dologi kiadások(K351+…K355)</t>
  </si>
  <si>
    <t>K 48</t>
  </si>
  <si>
    <t>Nem intézményi ellátottak pénzbeli juttatásai ( K48-15+….K 48-19</t>
  </si>
  <si>
    <t>Egyéb működési célú kiadások (K502+….K513)</t>
  </si>
  <si>
    <t>K 61</t>
  </si>
  <si>
    <t>Imm.javak beszerzése (vagyoni értékű jogok)</t>
  </si>
  <si>
    <t>K 62</t>
  </si>
  <si>
    <t>Ingatlanok beszerzése, létesítése (K 62-00 + K 62-01)</t>
  </si>
  <si>
    <t>K 63</t>
  </si>
  <si>
    <t>Informatikai eszközök beszerzése</t>
  </si>
  <si>
    <t>K 64</t>
  </si>
  <si>
    <t>Egyéb tárgyi eszköz beszerzése</t>
  </si>
  <si>
    <t>K 65</t>
  </si>
  <si>
    <t>Részesedések vásárlása</t>
  </si>
  <si>
    <t>K 66</t>
  </si>
  <si>
    <t>Meglévő részesedések tőkeemelése</t>
  </si>
  <si>
    <t>K 67</t>
  </si>
  <si>
    <t>Beruházások előzetesen felszámított ÁFA-ja</t>
  </si>
  <si>
    <t>K 71</t>
  </si>
  <si>
    <t xml:space="preserve">Ingatlanok felújítása </t>
  </si>
  <si>
    <t>K 72</t>
  </si>
  <si>
    <t>Informatikai eszközök felújítása</t>
  </si>
  <si>
    <t>K 73</t>
  </si>
  <si>
    <t>Egyéb tárgyi eszközök felújítása</t>
  </si>
  <si>
    <t>K74</t>
  </si>
  <si>
    <t>Felújítások előzetesen felszámított Áfa-ja</t>
  </si>
  <si>
    <t>K 86</t>
  </si>
  <si>
    <t>Felhalmozási célú visszatér. kölcsönök nyújtása ÁHT-on kívülre</t>
  </si>
  <si>
    <t>K 89</t>
  </si>
  <si>
    <t xml:space="preserve">Felhalmozási célú egyéb támogatások  ÁHT-on kívülre </t>
  </si>
  <si>
    <t>Felhalmozási kiadások összesen (K6+K7+K8)</t>
  </si>
  <si>
    <t>K 91</t>
  </si>
  <si>
    <t>Belföldi finanszírozás kiadásai (K 911+ K 914+K 915+K 916)</t>
  </si>
  <si>
    <t xml:space="preserve"> Ft</t>
  </si>
  <si>
    <t>MEGNEVEZÉS</t>
  </si>
  <si>
    <t>BEVÉTEL</t>
  </si>
  <si>
    <t>KIADÁS</t>
  </si>
  <si>
    <t>KÖTELEZŐ FELADATOKHOZ KAPCSOLÓDÓ</t>
  </si>
  <si>
    <t>ÖNKÉNT VÁLLALT FELADATOKHOZ KAPCSOLÓDÓ</t>
  </si>
  <si>
    <t>ÁLLAMIGAZGATÁSI FELADATOKHOZ KAPCSOLÓDÓ</t>
  </si>
  <si>
    <t>ÖSSZESEN</t>
  </si>
  <si>
    <t>KÖZPONTI KÖLTSÉGVETÉSI FORRÁS</t>
  </si>
  <si>
    <t>ÖNKORMÁNYZATI FORRÁS</t>
  </si>
  <si>
    <t>Sukorói Óvoda</t>
  </si>
  <si>
    <t>INTÉZMÉNYEK ÖSSZESEN:</t>
  </si>
  <si>
    <t>Általános Igazgatás</t>
  </si>
  <si>
    <t>Adózási tevékenység</t>
  </si>
  <si>
    <t>Múzeumi tevékenység</t>
  </si>
  <si>
    <t>Közfoglalkoztatás</t>
  </si>
  <si>
    <t>Óvoda, iskola fenntartása</t>
  </si>
  <si>
    <t>Kulturális tevékenység</t>
  </si>
  <si>
    <t>Közvilágítás</t>
  </si>
  <si>
    <t>Város és községgazdálkodás</t>
  </si>
  <si>
    <t>Ügyeleti ellátás</t>
  </si>
  <si>
    <t>Védőnői ellátás</t>
  </si>
  <si>
    <t>Civil szervezetek tám.</t>
  </si>
  <si>
    <t>Szociális ellátások</t>
  </si>
  <si>
    <t>ÖNKORMÁNYZAT:</t>
  </si>
  <si>
    <t>ÖNKORMÁNYZAT ÖSSZESEN:</t>
  </si>
  <si>
    <t>Általános tartalék</t>
  </si>
  <si>
    <t>Tervezett tartalék (szabad felhasználású)</t>
  </si>
  <si>
    <t>Céltartalék</t>
  </si>
  <si>
    <t>Tervezett tartalék(kötött felhasználású)</t>
  </si>
  <si>
    <t>Mindösszesen</t>
  </si>
  <si>
    <t>Ft (bruttó)</t>
  </si>
  <si>
    <t>BERUHÁZÁSOK</t>
  </si>
  <si>
    <t>Informatikai eszközbeszerzés     (kisértékű és nagyértékű tárgyi eszköz)</t>
  </si>
  <si>
    <t>Egyéb tárgyi eszközbeszerzés     (kisértékű és nagyértékű tárgyi eszköz)</t>
  </si>
  <si>
    <t>Udvari játékok ó-falusi településrészre</t>
  </si>
  <si>
    <t>FELÚJÍTÁSOK</t>
  </si>
  <si>
    <t>átalakítási munkálatai</t>
  </si>
  <si>
    <t>kiépítése</t>
  </si>
  <si>
    <t>Sukoró Község Önkormányzat Stabilitási tv. 45 § (1) bekezdés a.) pont felhatalmazás alapján kiadott jogszabályban meghatározottak szerinti saját bevételei</t>
  </si>
  <si>
    <t>A</t>
  </si>
  <si>
    <t>Saját bevétel</t>
  </si>
  <si>
    <t>1.</t>
  </si>
  <si>
    <t xml:space="preserve">a helyi adóból származó bevétel, </t>
  </si>
  <si>
    <t xml:space="preserve"> B3-B36</t>
  </si>
  <si>
    <t>2.</t>
  </si>
  <si>
    <t xml:space="preserve">az önkormányzati vagyon és az önkormányzatot megillető vagyoni értékű jog értékesítéséből és hasznosításából származó bevétel, </t>
  </si>
  <si>
    <t xml:space="preserve"> B404-02</t>
  </si>
  <si>
    <t>3.</t>
  </si>
  <si>
    <t xml:space="preserve">az osztalék, a koncessziós díj és a hozambevétel, </t>
  </si>
  <si>
    <t xml:space="preserve"> B404-05</t>
  </si>
  <si>
    <t>4.</t>
  </si>
  <si>
    <t xml:space="preserve">a tárgyi eszköz és az immateriális jószág, részvény, részesedés, vállalat értékesítéséből vagy privatizációból származó bevétel, </t>
  </si>
  <si>
    <t>5.</t>
  </si>
  <si>
    <t xml:space="preserve">bírság-, pótlék- és díjbevétel, valamint </t>
  </si>
  <si>
    <t xml:space="preserve"> B36</t>
  </si>
  <si>
    <t>6.</t>
  </si>
  <si>
    <t>a kezességvállalással kapcsolatos megtérülés.</t>
  </si>
  <si>
    <t>Adósságot keletkeztető ügyletből származó éves fizetési kötelezettségének felső korlátja az adott évi saját bevétel 50 %-a</t>
  </si>
  <si>
    <t xml:space="preserve"> A / 2</t>
  </si>
  <si>
    <t>B</t>
  </si>
  <si>
    <t>Rövid lejáratú kötelezettség (tárgyévi fizetési kötelezettségek)</t>
  </si>
  <si>
    <t>7.</t>
  </si>
  <si>
    <t>hosszú lejáratú kötelezettség (tőke,kamat)</t>
  </si>
  <si>
    <t xml:space="preserve"> K9111-01</t>
  </si>
  <si>
    <t>8.</t>
  </si>
  <si>
    <t>lízingdíj</t>
  </si>
  <si>
    <t>9.</t>
  </si>
  <si>
    <t>kamatfizetési kötelezettség</t>
  </si>
  <si>
    <t xml:space="preserve"> K353-02</t>
  </si>
  <si>
    <t>ezer Ft</t>
  </si>
  <si>
    <t>Hónap</t>
  </si>
  <si>
    <t>Adat jellege</t>
  </si>
  <si>
    <t>Nyitó pénz állomány</t>
  </si>
  <si>
    <t>Pénzforgalmi és egyéb</t>
  </si>
  <si>
    <t>Záró pénz állomány</t>
  </si>
  <si>
    <t>pénz</t>
  </si>
  <si>
    <t>Bevétel</t>
  </si>
  <si>
    <t>Kiadás</t>
  </si>
  <si>
    <t>Egyenleg</t>
  </si>
  <si>
    <t>állomány</t>
  </si>
  <si>
    <t>Január</t>
  </si>
  <si>
    <t>Havi</t>
  </si>
  <si>
    <t xml:space="preserve">Halmozott 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</si>
  <si>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</si>
  <si>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</si>
  <si>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</si>
  <si>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</si>
  <si>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</si>
  <si>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</si>
  <si>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</si>
  <si>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</si>
  <si>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</si>
  <si>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</si>
  <si>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</si>
  <si>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A.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</si>
  <si>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</si>
  <si>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</si>
  <si>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</si>
  <si>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</si>
  <si>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</si>
  <si>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</si>
  <si>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</si>
  <si>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</si>
  <si>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</si>
  <si>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</si>
  <si>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</si>
  <si>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</si>
  <si>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</si>
  <si>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</si>
  <si>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</si>
  <si>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</si>
  <si>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</si>
  <si>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</si>
  <si>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</si>
  <si>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</si>
  <si>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</si>
  <si>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</si>
  <si>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</si>
  <si>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</si>
  <si>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</si>
  <si>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Össz.</t>
  </si>
  <si>
    <t xml:space="preserve">Műk.célú támogatások ÁHT-on belülről </t>
  </si>
  <si>
    <t xml:space="preserve">Közhatalmi bevételek </t>
  </si>
  <si>
    <t xml:space="preserve">Működési bevételek </t>
  </si>
  <si>
    <t xml:space="preserve">Működési célú átvett pénzeszközök </t>
  </si>
  <si>
    <t xml:space="preserve">Működési bevételek összesen  </t>
  </si>
  <si>
    <t xml:space="preserve">Felhalm.célú támogatások ÁHT-on belül </t>
  </si>
  <si>
    <t xml:space="preserve">Felhalmozási bevételek </t>
  </si>
  <si>
    <t xml:space="preserve">Felhalmozási célú átvett pénzeszközök </t>
  </si>
  <si>
    <t>II.</t>
  </si>
  <si>
    <t xml:space="preserve"> Felhalmozási bevételek összesen </t>
  </si>
  <si>
    <t xml:space="preserve">Finanszírozási bevételek </t>
  </si>
  <si>
    <t>Személyi juttatások</t>
  </si>
  <si>
    <t>Munkaadót terh.jár.és szoc.hoz.jár.adó</t>
  </si>
  <si>
    <t xml:space="preserve">Dologi kiadások </t>
  </si>
  <si>
    <t xml:space="preserve">Ellátottak pénzbeli juttatásai </t>
  </si>
  <si>
    <t xml:space="preserve">Egyéb működési célú kiadások </t>
  </si>
  <si>
    <t xml:space="preserve">Működési kiadások összesen </t>
  </si>
  <si>
    <t>Beruházások</t>
  </si>
  <si>
    <t xml:space="preserve">Felújítások </t>
  </si>
  <si>
    <t xml:space="preserve">Egyéb felhalmozási célú kiadások </t>
  </si>
  <si>
    <t>Felhalmozási kiadások összesen</t>
  </si>
  <si>
    <t xml:space="preserve">Finanszírozási kiadások </t>
  </si>
  <si>
    <t xml:space="preserve">FINANSZÍROZÁSI KIADÁSOK ÖSSZESEN </t>
  </si>
  <si>
    <t xml:space="preserve">           KIADÁSOK ÖSSZESEN (A + B)</t>
  </si>
  <si>
    <t>KIADÁSOK MINDÖSSZESEN (A +B)</t>
  </si>
  <si>
    <t xml:space="preserve">ezer Ft </t>
  </si>
  <si>
    <t>2020.év</t>
  </si>
  <si>
    <t>2021.év</t>
  </si>
  <si>
    <t>Költségvetési maradvány</t>
  </si>
  <si>
    <t>K513</t>
  </si>
  <si>
    <t>Elvonások és befizetések</t>
  </si>
  <si>
    <t>K 502</t>
  </si>
  <si>
    <t>K 506</t>
  </si>
  <si>
    <t>K 512</t>
  </si>
  <si>
    <t>Egyéb működési célú támogatások áht. kívülre</t>
  </si>
  <si>
    <t>Egyéb működési célú támogatások áht. belülre</t>
  </si>
  <si>
    <t>Tartalékok</t>
  </si>
  <si>
    <t>B 21</t>
  </si>
  <si>
    <t>Felhalmozási célú önkormányzati támogatások</t>
  </si>
  <si>
    <t>Lekötött betétek megszüntetéséből származó bevétel</t>
  </si>
  <si>
    <t>Elvonások és befizetések bevételei</t>
  </si>
  <si>
    <t>2022.év</t>
  </si>
  <si>
    <t>Manó Mini Bölcsőde</t>
  </si>
  <si>
    <t>állagmegóvása</t>
  </si>
  <si>
    <t>2020. ÉVI KÖLTSÉGVETÉSI  PÉNZFORGALMI MÉRLEGE</t>
  </si>
  <si>
    <t>2020. évi módosított ei.</t>
  </si>
  <si>
    <t>2020. ÉVI ÖSSZEVONT KÖLTSÉGVETÉSI  PÉNZFORGALMI MÉRLEGE</t>
  </si>
  <si>
    <t>SUKORÓ KÖZSÉG ÖNKORMÁNYZAT 2020. évi összevont bevételei és kiadásai kiemelt előirányzatonként</t>
  </si>
  <si>
    <t>SUKORÓ KÖZSÉG ÖNKORMÁNYZAT 2020. évi részletes bevételei és kiadásai kiemelt előirányzatonként</t>
  </si>
  <si>
    <t>Sukoró Község Önkormányzata által fenntartott intézmények 2020. évi költségvetésében szereplő bevételi és kiadási előirányzatok megoszlása kötelező, önként vállalt és államigazgatási feladatok szerint</t>
  </si>
  <si>
    <t>Sukoró Község Önkormányzat 2020. évi általános és céltartalékai</t>
  </si>
  <si>
    <t>2020. évi módosított előirányzat</t>
  </si>
  <si>
    <t>Mini Bölcsőde</t>
  </si>
  <si>
    <t>Turistaház</t>
  </si>
  <si>
    <t>Fogorvosi rendelőbe eszközbeszerzés</t>
  </si>
  <si>
    <t>Sportpark fejlesztése</t>
  </si>
  <si>
    <t>Óvoda utca vízelvezetés</t>
  </si>
  <si>
    <t>Zártkerti utak infrastruktruális fejlesztése</t>
  </si>
  <si>
    <t>BERUHÁZÁSOK ÉS FELÚJÍTÁSOK ÖSSZESEN:</t>
  </si>
  <si>
    <t>Sukoró Község Önkormányzat 2020. évi beruházási és fejlesztési céljai</t>
  </si>
  <si>
    <t>Pályázatokból megvalósuló programok, fejlesztések</t>
  </si>
  <si>
    <t>Kerékpárút</t>
  </si>
  <si>
    <t>Vis maior - támfal</t>
  </si>
  <si>
    <t>Sukoró Község Önkormányzat 2020. évi költségvetésére vonatkozó likvid terve</t>
  </si>
  <si>
    <t>2020. módosított ei.</t>
  </si>
  <si>
    <t>Sukoró Község Önkormányzat 2020. évi költségvetésére vonatkozó előirányzat-felhasználási ütemterve</t>
  </si>
  <si>
    <t>2023.év</t>
  </si>
  <si>
    <t>SUKORÓ KÖZSÉG ÖNKORMÁNYZAT 2020. évi költségvetési évet követő 3 év tervezett bevételi és kiadási előirányzatainak keretszámai</t>
  </si>
  <si>
    <t>Fogorvosi alapellátás</t>
  </si>
  <si>
    <t>Finanszírozási tevékenység</t>
  </si>
  <si>
    <t>Utak, kerékpárutak</t>
  </si>
  <si>
    <t>Járványügyi ellátás</t>
  </si>
  <si>
    <t>Tartalék</t>
  </si>
  <si>
    <t>Piac parkoló</t>
  </si>
  <si>
    <t>1.b) melléklet a 6/2021. (V.28.) rendelethez</t>
  </si>
  <si>
    <t>1.a) melléklet a 6/2021. (V.28.) rendelethez</t>
  </si>
  <si>
    <t>1. melléklet a 6/2021. (V.28.) rendelethez</t>
  </si>
  <si>
    <t>1.c) melléklet a 6/2021. (V.28.) rendelethez</t>
  </si>
  <si>
    <t>1.d) melléklet a 6/2021. (V.28.) rendelethez</t>
  </si>
  <si>
    <t>2. melléklet a 6/2021. (V.28.) rendelethez</t>
  </si>
  <si>
    <t>2.a). melléklet a 6/2021. (V.28.) rendelethez</t>
  </si>
  <si>
    <t>3. melléklet a 6/2021. (V.28.) rendelethez</t>
  </si>
  <si>
    <t>4. melléklet a 6/2021. (V.28.) rendelethez</t>
  </si>
  <si>
    <t>5. melléklet a 6/2021. (V.28.) rendelethez</t>
  </si>
  <si>
    <t>6. melléklet a 6/2021. (V.28.) rendelethez</t>
  </si>
  <si>
    <t>9. melléklet a 6/2021. (V.28.) rendelethez</t>
  </si>
  <si>
    <t>7. melléklet a 6/2021. (V.28.) rendelethez</t>
  </si>
  <si>
    <t>8. melléklet a 6/2021. (V.28.)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</si>
</sst>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\-#,##0\ "/>
    <numFmt numFmtId="166" formatCode="#,##0\ _F_t"/>
    <numFmt numFmtId="167" formatCode="_-* #,##0\ _F_t_-;\-* #,##0\ _F_t_-;_-* &quot;-&quot;??\ _F_t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6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5" fillId="0" borderId="0"/>
    <xf numFmtId="164" fontId="26" fillId="0" borderId="0" applyFont="0" applyFill="0" applyBorder="0" applyAlignment="0" applyProtection="0"/>
    <xf numFmtId="0" fontId="27" fillId="0" borderId="83" applyNumberFormat="0" applyFill="0" applyAlignment="0" applyProtection="0"/>
    <xf numFmtId="0" fontId="26" fillId="0" borderId="0"/>
  </cellStyleXfs>
  <cellXfs count="465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/>
    <xf numFmtId="3" fontId="4" fillId="0" borderId="4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3" fontId="4" fillId="0" borderId="5" xfId="0" applyNumberFormat="1" applyFont="1" applyBorder="1" applyAlignment="1">
      <alignment vertical="center" wrapText="1"/>
    </xf>
    <xf numFmtId="0" fontId="4" fillId="0" borderId="15" xfId="0" applyFont="1" applyBorder="1"/>
    <xf numFmtId="3" fontId="4" fillId="0" borderId="16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3" fontId="4" fillId="0" borderId="18" xfId="0" applyNumberFormat="1" applyFont="1" applyBorder="1" applyAlignment="1">
      <alignment vertical="center" wrapText="1"/>
    </xf>
    <xf numFmtId="0" fontId="1" fillId="0" borderId="15" xfId="0" applyFont="1" applyBorder="1"/>
    <xf numFmtId="0" fontId="4" fillId="0" borderId="15" xfId="0" applyFont="1" applyFill="1" applyBorder="1"/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vertical="center"/>
    </xf>
    <xf numFmtId="0" fontId="4" fillId="0" borderId="16" xfId="0" applyFont="1" applyFill="1" applyBorder="1" applyAlignment="1">
      <alignment horizontal="center"/>
    </xf>
    <xf numFmtId="3" fontId="4" fillId="0" borderId="18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 wrapText="1"/>
    </xf>
    <xf numFmtId="3" fontId="5" fillId="0" borderId="13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Fill="1" applyBorder="1"/>
    <xf numFmtId="3" fontId="4" fillId="0" borderId="2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vertical="center" wrapText="1"/>
    </xf>
    <xf numFmtId="0" fontId="4" fillId="0" borderId="24" xfId="0" applyFont="1" applyFill="1" applyBorder="1" applyAlignment="1">
      <alignment horizontal="center"/>
    </xf>
    <xf numFmtId="3" fontId="4" fillId="0" borderId="26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 wrapText="1"/>
    </xf>
    <xf numFmtId="3" fontId="4" fillId="0" borderId="30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3" fontId="4" fillId="0" borderId="34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3" fontId="4" fillId="0" borderId="24" xfId="0" applyNumberFormat="1" applyFont="1" applyBorder="1" applyAlignment="1">
      <alignment vertical="center" wrapText="1"/>
    </xf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3" fontId="4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vertical="center" wrapText="1"/>
    </xf>
    <xf numFmtId="3" fontId="4" fillId="0" borderId="39" xfId="0" applyNumberFormat="1" applyFont="1" applyBorder="1" applyAlignment="1">
      <alignment vertical="center" wrapText="1"/>
    </xf>
    <xf numFmtId="3" fontId="4" fillId="0" borderId="40" xfId="0" applyNumberFormat="1" applyFont="1" applyBorder="1" applyAlignment="1">
      <alignment vertical="center" wrapText="1"/>
    </xf>
    <xf numFmtId="0" fontId="4" fillId="0" borderId="40" xfId="0" applyFont="1" applyBorder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44" xfId="1" applyFont="1" applyBorder="1"/>
    <xf numFmtId="0" fontId="5" fillId="0" borderId="46" xfId="1" applyFont="1" applyBorder="1" applyAlignment="1">
      <alignment horizontal="center"/>
    </xf>
    <xf numFmtId="0" fontId="4" fillId="0" borderId="46" xfId="1" applyFont="1" applyBorder="1"/>
    <xf numFmtId="0" fontId="12" fillId="2" borderId="27" xfId="1" applyFont="1" applyFill="1" applyBorder="1"/>
    <xf numFmtId="0" fontId="12" fillId="2" borderId="28" xfId="1" applyFont="1" applyFill="1" applyBorder="1"/>
    <xf numFmtId="0" fontId="12" fillId="2" borderId="29" xfId="1" applyFont="1" applyFill="1" applyBorder="1"/>
    <xf numFmtId="3" fontId="10" fillId="3" borderId="51" xfId="2" applyNumberFormat="1" applyFont="1" applyFill="1" applyBorder="1" applyAlignment="1">
      <alignment horizontal="right" vertical="center"/>
    </xf>
    <xf numFmtId="3" fontId="4" fillId="0" borderId="0" xfId="1" applyNumberFormat="1" applyFont="1"/>
    <xf numFmtId="0" fontId="10" fillId="0" borderId="52" xfId="1" applyFont="1" applyBorder="1"/>
    <xf numFmtId="0" fontId="10" fillId="0" borderId="53" xfId="1" applyFont="1" applyBorder="1"/>
    <xf numFmtId="0" fontId="10" fillId="0" borderId="54" xfId="1" applyFont="1" applyBorder="1"/>
    <xf numFmtId="3" fontId="4" fillId="0" borderId="55" xfId="2" applyNumberFormat="1" applyFont="1" applyBorder="1" applyAlignment="1">
      <alignment horizontal="right" vertical="center"/>
    </xf>
    <xf numFmtId="3" fontId="4" fillId="4" borderId="18" xfId="2" applyNumberFormat="1" applyFont="1" applyFill="1" applyBorder="1" applyAlignment="1">
      <alignment horizontal="right" vertical="center"/>
    </xf>
    <xf numFmtId="0" fontId="10" fillId="0" borderId="56" xfId="1" applyFont="1" applyBorder="1"/>
    <xf numFmtId="0" fontId="10" fillId="0" borderId="57" xfId="1" applyFont="1" applyBorder="1"/>
    <xf numFmtId="0" fontId="10" fillId="0" borderId="39" xfId="1" applyFont="1" applyBorder="1"/>
    <xf numFmtId="0" fontId="10" fillId="0" borderId="58" xfId="1" applyFont="1" applyBorder="1"/>
    <xf numFmtId="0" fontId="10" fillId="0" borderId="59" xfId="1" applyFont="1" applyBorder="1"/>
    <xf numFmtId="0" fontId="10" fillId="0" borderId="40" xfId="1" applyFont="1" applyBorder="1"/>
    <xf numFmtId="0" fontId="10" fillId="2" borderId="27" xfId="1" applyFont="1" applyFill="1" applyBorder="1"/>
    <xf numFmtId="0" fontId="10" fillId="2" borderId="28" xfId="1" applyFont="1" applyFill="1" applyBorder="1"/>
    <xf numFmtId="0" fontId="10" fillId="2" borderId="29" xfId="1" applyFont="1" applyFill="1" applyBorder="1"/>
    <xf numFmtId="3" fontId="3" fillId="3" borderId="29" xfId="2" applyNumberFormat="1" applyFont="1" applyFill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/>
    </xf>
    <xf numFmtId="3" fontId="4" fillId="0" borderId="4" xfId="2" applyNumberFormat="1" applyFont="1" applyBorder="1" applyAlignment="1">
      <alignment horizontal="right" vertical="center"/>
    </xf>
    <xf numFmtId="3" fontId="4" fillId="0" borderId="5" xfId="2" applyNumberFormat="1" applyFont="1" applyBorder="1" applyAlignment="1">
      <alignment horizontal="right" vertical="center"/>
    </xf>
    <xf numFmtId="3" fontId="4" fillId="4" borderId="26" xfId="2" applyNumberFormat="1" applyFont="1" applyFill="1" applyBorder="1" applyAlignment="1">
      <alignment horizontal="right" vertical="center"/>
    </xf>
    <xf numFmtId="3" fontId="4" fillId="0" borderId="15" xfId="2" applyNumberFormat="1" applyFont="1" applyBorder="1" applyAlignment="1">
      <alignment horizontal="right" vertical="center"/>
    </xf>
    <xf numFmtId="3" fontId="4" fillId="0" borderId="16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horizontal="right" vertical="center"/>
    </xf>
    <xf numFmtId="0" fontId="10" fillId="0" borderId="22" xfId="1" applyFont="1" applyBorder="1"/>
    <xf numFmtId="0" fontId="10" fillId="0" borderId="0" xfId="1" applyFont="1"/>
    <xf numFmtId="0" fontId="10" fillId="0" borderId="45" xfId="1" applyFont="1" applyBorder="1"/>
    <xf numFmtId="0" fontId="10" fillId="2" borderId="10" xfId="1" applyFont="1" applyFill="1" applyBorder="1"/>
    <xf numFmtId="0" fontId="10" fillId="2" borderId="12" xfId="1" applyFont="1" applyFill="1" applyBorder="1"/>
    <xf numFmtId="0" fontId="10" fillId="2" borderId="60" xfId="1" applyFont="1" applyFill="1" applyBorder="1"/>
    <xf numFmtId="3" fontId="3" fillId="3" borderId="51" xfId="2" applyNumberFormat="1" applyFont="1" applyFill="1" applyBorder="1" applyAlignment="1">
      <alignment horizontal="right" vertical="center"/>
    </xf>
    <xf numFmtId="0" fontId="10" fillId="0" borderId="27" xfId="1" applyFont="1" applyBorder="1"/>
    <xf numFmtId="0" fontId="10" fillId="0" borderId="28" xfId="1" applyFont="1" applyBorder="1"/>
    <xf numFmtId="0" fontId="10" fillId="0" borderId="48" xfId="1" applyFont="1" applyBorder="1"/>
    <xf numFmtId="0" fontId="10" fillId="0" borderId="49" xfId="1" applyFont="1" applyBorder="1"/>
    <xf numFmtId="3" fontId="4" fillId="0" borderId="54" xfId="2" applyNumberFormat="1" applyFont="1" applyBorder="1" applyAlignment="1">
      <alignment horizontal="right" vertical="center"/>
    </xf>
    <xf numFmtId="3" fontId="4" fillId="4" borderId="30" xfId="2" applyNumberFormat="1" applyFont="1" applyFill="1" applyBorder="1" applyAlignment="1">
      <alignment horizontal="right" vertical="center"/>
    </xf>
    <xf numFmtId="3" fontId="10" fillId="3" borderId="44" xfId="2" applyNumberFormat="1" applyFont="1" applyFill="1" applyBorder="1" applyAlignment="1">
      <alignment horizontal="right" vertical="center"/>
    </xf>
    <xf numFmtId="0" fontId="10" fillId="0" borderId="47" xfId="1" applyFont="1" applyBorder="1"/>
    <xf numFmtId="0" fontId="10" fillId="0" borderId="41" xfId="1" applyFont="1" applyBorder="1"/>
    <xf numFmtId="0" fontId="10" fillId="0" borderId="42" xfId="1" applyFont="1" applyBorder="1"/>
    <xf numFmtId="0" fontId="10" fillId="0" borderId="43" xfId="1" applyFont="1" applyBorder="1"/>
    <xf numFmtId="0" fontId="13" fillId="0" borderId="0" xfId="1" applyFont="1"/>
    <xf numFmtId="0" fontId="10" fillId="0" borderId="29" xfId="1" applyFont="1" applyBorder="1"/>
    <xf numFmtId="3" fontId="10" fillId="3" borderId="29" xfId="2" applyNumberFormat="1" applyFont="1" applyFill="1" applyBorder="1" applyAlignment="1">
      <alignment horizontal="right" vertical="center"/>
    </xf>
    <xf numFmtId="0" fontId="1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3" fontId="10" fillId="2" borderId="20" xfId="1" applyNumberFormat="1" applyFont="1" applyFill="1" applyBorder="1"/>
    <xf numFmtId="0" fontId="12" fillId="5" borderId="0" xfId="1" applyFont="1" applyFill="1"/>
    <xf numFmtId="0" fontId="12" fillId="0" borderId="0" xfId="1" applyFont="1"/>
    <xf numFmtId="0" fontId="10" fillId="0" borderId="15" xfId="1" applyFont="1" applyBorder="1"/>
    <xf numFmtId="0" fontId="10" fillId="0" borderId="16" xfId="1" applyFont="1" applyBorder="1"/>
    <xf numFmtId="0" fontId="10" fillId="0" borderId="63" xfId="1" applyFont="1" applyBorder="1"/>
    <xf numFmtId="0" fontId="10" fillId="0" borderId="17" xfId="1" applyFont="1" applyBorder="1"/>
    <xf numFmtId="3" fontId="5" fillId="0" borderId="16" xfId="1" applyNumberFormat="1" applyFont="1" applyBorder="1"/>
    <xf numFmtId="3" fontId="5" fillId="3" borderId="18" xfId="1" applyNumberFormat="1" applyFont="1" applyFill="1" applyBorder="1"/>
    <xf numFmtId="0" fontId="15" fillId="0" borderId="15" xfId="1" applyFont="1" applyBorder="1"/>
    <xf numFmtId="0" fontId="15" fillId="0" borderId="16" xfId="1" applyFont="1" applyBorder="1"/>
    <xf numFmtId="3" fontId="16" fillId="3" borderId="18" xfId="1" applyNumberFormat="1" applyFont="1" applyFill="1" applyBorder="1"/>
    <xf numFmtId="0" fontId="15" fillId="0" borderId="0" xfId="1" applyFont="1"/>
    <xf numFmtId="3" fontId="13" fillId="0" borderId="16" xfId="2" applyNumberFormat="1" applyFont="1" applyBorder="1" applyAlignment="1">
      <alignment horizontal="right" vertical="center"/>
    </xf>
    <xf numFmtId="3" fontId="5" fillId="0" borderId="16" xfId="2" applyNumberFormat="1" applyFont="1" applyBorder="1" applyAlignment="1">
      <alignment horizontal="right" vertical="center"/>
    </xf>
    <xf numFmtId="0" fontId="10" fillId="2" borderId="56" xfId="1" applyFont="1" applyFill="1" applyBorder="1"/>
    <xf numFmtId="0" fontId="10" fillId="2" borderId="57" xfId="1" applyFont="1" applyFill="1" applyBorder="1"/>
    <xf numFmtId="0" fontId="10" fillId="2" borderId="17" xfId="1" applyFont="1" applyFill="1" applyBorder="1"/>
    <xf numFmtId="3" fontId="10" fillId="3" borderId="16" xfId="1" applyNumberFormat="1" applyFont="1" applyFill="1" applyBorder="1"/>
    <xf numFmtId="0" fontId="15" fillId="0" borderId="63" xfId="1" applyFont="1" applyBorder="1"/>
    <xf numFmtId="0" fontId="15" fillId="0" borderId="57" xfId="1" applyFont="1" applyBorder="1"/>
    <xf numFmtId="0" fontId="15" fillId="0" borderId="17" xfId="1" applyFont="1" applyBorder="1"/>
    <xf numFmtId="3" fontId="10" fillId="2" borderId="16" xfId="1" applyNumberFormat="1" applyFont="1" applyFill="1" applyBorder="1"/>
    <xf numFmtId="0" fontId="10" fillId="5" borderId="0" xfId="1" applyFont="1" applyFill="1"/>
    <xf numFmtId="0" fontId="12" fillId="2" borderId="64" xfId="1" applyFont="1" applyFill="1" applyBorder="1"/>
    <xf numFmtId="0" fontId="12" fillId="2" borderId="65" xfId="1" applyFont="1" applyFill="1" applyBorder="1"/>
    <xf numFmtId="0" fontId="12" fillId="2" borderId="66" xfId="1" applyFont="1" applyFill="1" applyBorder="1"/>
    <xf numFmtId="0" fontId="12" fillId="2" borderId="67" xfId="1" applyFont="1" applyFill="1" applyBorder="1"/>
    <xf numFmtId="3" fontId="10" fillId="2" borderId="68" xfId="1" applyNumberFormat="1" applyFont="1" applyFill="1" applyBorder="1"/>
    <xf numFmtId="0" fontId="12" fillId="2" borderId="69" xfId="1" applyFont="1" applyFill="1" applyBorder="1"/>
    <xf numFmtId="0" fontId="12" fillId="2" borderId="70" xfId="1" applyFont="1" applyFill="1" applyBorder="1"/>
    <xf numFmtId="0" fontId="12" fillId="2" borderId="71" xfId="1" applyFont="1" applyFill="1" applyBorder="1"/>
    <xf numFmtId="0" fontId="12" fillId="2" borderId="72" xfId="1" applyFont="1" applyFill="1" applyBorder="1"/>
    <xf numFmtId="3" fontId="10" fillId="2" borderId="50" xfId="1" applyNumberFormat="1" applyFont="1" applyFill="1" applyBorder="1"/>
    <xf numFmtId="0" fontId="12" fillId="2" borderId="19" xfId="1" applyFont="1" applyFill="1" applyBorder="1"/>
    <xf numFmtId="0" fontId="12" fillId="2" borderId="73" xfId="1" applyFont="1" applyFill="1" applyBorder="1"/>
    <xf numFmtId="0" fontId="12" fillId="2" borderId="2" xfId="1" applyFont="1" applyFill="1" applyBorder="1"/>
    <xf numFmtId="0" fontId="12" fillId="2" borderId="14" xfId="1" applyFont="1" applyFill="1" applyBorder="1"/>
    <xf numFmtId="165" fontId="10" fillId="2" borderId="20" xfId="1" applyNumberFormat="1" applyFont="1" applyFill="1" applyBorder="1"/>
    <xf numFmtId="165" fontId="5" fillId="0" borderId="16" xfId="1" applyNumberFormat="1" applyFont="1" applyBorder="1"/>
    <xf numFmtId="3" fontId="5" fillId="2" borderId="18" xfId="1" applyNumberFormat="1" applyFont="1" applyFill="1" applyBorder="1"/>
    <xf numFmtId="165" fontId="13" fillId="0" borderId="16" xfId="2" applyNumberFormat="1" applyFont="1" applyBorder="1" applyAlignment="1">
      <alignment horizontal="right" vertical="center"/>
    </xf>
    <xf numFmtId="3" fontId="16" fillId="2" borderId="18" xfId="1" applyNumberFormat="1" applyFont="1" applyFill="1" applyBorder="1"/>
    <xf numFmtId="0" fontId="4" fillId="0" borderId="15" xfId="1" applyFont="1" applyBorder="1"/>
    <xf numFmtId="165" fontId="13" fillId="0" borderId="16" xfId="1" applyNumberFormat="1" applyFont="1" applyBorder="1"/>
    <xf numFmtId="165" fontId="4" fillId="0" borderId="16" xfId="2" applyNumberFormat="1" applyFont="1" applyBorder="1" applyAlignment="1">
      <alignment horizontal="right" vertical="center"/>
    </xf>
    <xf numFmtId="0" fontId="10" fillId="2" borderId="15" xfId="1" applyFont="1" applyFill="1" applyBorder="1"/>
    <xf numFmtId="0" fontId="10" fillId="2" borderId="63" xfId="1" applyFont="1" applyFill="1" applyBorder="1"/>
    <xf numFmtId="165" fontId="10" fillId="2" borderId="16" xfId="1" applyNumberFormat="1" applyFont="1" applyFill="1" applyBorder="1"/>
    <xf numFmtId="165" fontId="18" fillId="0" borderId="16" xfId="2" applyNumberFormat="1" applyFont="1" applyBorder="1" applyAlignment="1">
      <alignment horizontal="right" vertical="center"/>
    </xf>
    <xf numFmtId="165" fontId="10" fillId="2" borderId="68" xfId="1" applyNumberFormat="1" applyFont="1" applyFill="1" applyBorder="1"/>
    <xf numFmtId="0" fontId="12" fillId="2" borderId="74" xfId="1" applyFont="1" applyFill="1" applyBorder="1"/>
    <xf numFmtId="165" fontId="10" fillId="2" borderId="50" xfId="1" applyNumberFormat="1" applyFont="1" applyFill="1" applyBorder="1"/>
    <xf numFmtId="0" fontId="19" fillId="0" borderId="0" xfId="0" applyFont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75" xfId="0" applyFont="1" applyBorder="1" applyAlignment="1">
      <alignment horizontal="center"/>
    </xf>
    <xf numFmtId="166" fontId="19" fillId="0" borderId="17" xfId="0" applyNumberFormat="1" applyFont="1" applyBorder="1"/>
    <xf numFmtId="166" fontId="19" fillId="0" borderId="16" xfId="0" applyNumberFormat="1" applyFont="1" applyBorder="1"/>
    <xf numFmtId="166" fontId="19" fillId="0" borderId="16" xfId="0" applyNumberFormat="1" applyFont="1" applyBorder="1" applyAlignment="1">
      <alignment horizontal="right"/>
    </xf>
    <xf numFmtId="166" fontId="19" fillId="0" borderId="63" xfId="0" applyNumberFormat="1" applyFont="1" applyBorder="1"/>
    <xf numFmtId="166" fontId="19" fillId="0" borderId="15" xfId="0" applyNumberFormat="1" applyFont="1" applyBorder="1"/>
    <xf numFmtId="166" fontId="19" fillId="0" borderId="18" xfId="0" applyNumberFormat="1" applyFont="1" applyBorder="1"/>
    <xf numFmtId="0" fontId="19" fillId="0" borderId="76" xfId="0" applyFont="1" applyBorder="1" applyAlignment="1">
      <alignment horizontal="center"/>
    </xf>
    <xf numFmtId="166" fontId="19" fillId="0" borderId="14" xfId="0" applyNumberFormat="1" applyFont="1" applyBorder="1"/>
    <xf numFmtId="166" fontId="19" fillId="0" borderId="4" xfId="0" applyNumberFormat="1" applyFont="1" applyBorder="1"/>
    <xf numFmtId="166" fontId="19" fillId="0" borderId="4" xfId="0" applyNumberFormat="1" applyFont="1" applyBorder="1" applyAlignment="1">
      <alignment horizontal="right"/>
    </xf>
    <xf numFmtId="166" fontId="19" fillId="0" borderId="5" xfId="0" applyNumberFormat="1" applyFont="1" applyBorder="1"/>
    <xf numFmtId="0" fontId="19" fillId="0" borderId="55" xfId="0" applyFont="1" applyBorder="1" applyAlignment="1">
      <alignment horizontal="center"/>
    </xf>
    <xf numFmtId="0" fontId="19" fillId="0" borderId="76" xfId="0" applyFont="1" applyBorder="1" applyAlignment="1">
      <alignment horizontal="center" wrapText="1"/>
    </xf>
    <xf numFmtId="0" fontId="19" fillId="0" borderId="80" xfId="0" applyFont="1" applyBorder="1" applyAlignment="1">
      <alignment horizontal="center" wrapText="1"/>
    </xf>
    <xf numFmtId="166" fontId="19" fillId="0" borderId="81" xfId="0" applyNumberFormat="1" applyFont="1" applyBorder="1"/>
    <xf numFmtId="166" fontId="19" fillId="0" borderId="81" xfId="0" applyNumberFormat="1" applyFont="1" applyBorder="1" applyAlignment="1">
      <alignment horizontal="right"/>
    </xf>
    <xf numFmtId="166" fontId="19" fillId="0" borderId="82" xfId="0" applyNumberFormat="1" applyFont="1" applyBorder="1"/>
    <xf numFmtId="166" fontId="19" fillId="0" borderId="82" xfId="0" applyNumberFormat="1" applyFont="1" applyBorder="1" applyAlignment="1">
      <alignment horizontal="right"/>
    </xf>
    <xf numFmtId="0" fontId="20" fillId="0" borderId="51" xfId="0" applyFont="1" applyBorder="1" applyAlignment="1">
      <alignment horizontal="center" vertical="center" wrapText="1"/>
    </xf>
    <xf numFmtId="0" fontId="4" fillId="0" borderId="0" xfId="4" applyFont="1"/>
    <xf numFmtId="0" fontId="5" fillId="0" borderId="0" xfId="4" applyFont="1" applyAlignment="1">
      <alignment horizontal="right"/>
    </xf>
    <xf numFmtId="0" fontId="10" fillId="0" borderId="16" xfId="4" applyFont="1" applyBorder="1" applyAlignment="1">
      <alignment horizontal="center" vertical="center" wrapText="1"/>
    </xf>
    <xf numFmtId="167" fontId="10" fillId="0" borderId="16" xfId="5" applyNumberFormat="1" applyFont="1" applyBorder="1" applyAlignment="1">
      <alignment horizontal="center" vertical="center" wrapText="1"/>
    </xf>
    <xf numFmtId="49" fontId="12" fillId="5" borderId="16" xfId="6" applyNumberFormat="1" applyFont="1" applyFill="1" applyBorder="1" applyAlignment="1">
      <alignment vertical="top"/>
    </xf>
    <xf numFmtId="167" fontId="10" fillId="0" borderId="16" xfId="5" applyNumberFormat="1" applyFont="1" applyBorder="1" applyAlignment="1">
      <alignment horizontal="right" vertical="center" wrapText="1"/>
    </xf>
    <xf numFmtId="0" fontId="28" fillId="6" borderId="24" xfId="4" applyFont="1" applyFill="1" applyBorder="1"/>
    <xf numFmtId="167" fontId="29" fillId="0" borderId="16" xfId="5" applyNumberFormat="1" applyFont="1" applyBorder="1" applyAlignment="1">
      <alignment horizontal="right" vertical="center" wrapText="1"/>
    </xf>
    <xf numFmtId="167" fontId="12" fillId="0" borderId="16" xfId="5" applyNumberFormat="1" applyFont="1" applyBorder="1" applyAlignment="1">
      <alignment horizontal="right" wrapText="1"/>
    </xf>
    <xf numFmtId="167" fontId="4" fillId="0" borderId="0" xfId="4" applyNumberFormat="1" applyFont="1"/>
    <xf numFmtId="0" fontId="24" fillId="0" borderId="0" xfId="0" applyFont="1" applyAlignment="1">
      <alignment horizontal="right"/>
    </xf>
    <xf numFmtId="0" fontId="20" fillId="0" borderId="16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166" fontId="24" fillId="0" borderId="51" xfId="0" applyNumberFormat="1" applyFont="1" applyBorder="1" applyAlignment="1">
      <alignment horizontal="center"/>
    </xf>
    <xf numFmtId="166" fontId="19" fillId="0" borderId="0" xfId="0" applyNumberFormat="1" applyFont="1"/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4" fillId="0" borderId="0" xfId="7" applyFont="1"/>
    <xf numFmtId="0" fontId="10" fillId="0" borderId="0" xfId="7" applyFont="1" applyAlignment="1">
      <alignment horizontal="center"/>
    </xf>
    <xf numFmtId="0" fontId="4" fillId="0" borderId="0" xfId="7" applyFont="1" applyAlignment="1">
      <alignment horizontal="center"/>
    </xf>
    <xf numFmtId="167" fontId="5" fillId="0" borderId="0" xfId="5" applyNumberFormat="1" applyFont="1" applyAlignment="1">
      <alignment horizontal="right"/>
    </xf>
    <xf numFmtId="0" fontId="10" fillId="0" borderId="16" xfId="7" applyFont="1" applyBorder="1"/>
    <xf numFmtId="0" fontId="10" fillId="0" borderId="16" xfId="7" applyFont="1" applyBorder="1" applyAlignment="1">
      <alignment horizontal="center"/>
    </xf>
    <xf numFmtId="167" fontId="10" fillId="0" borderId="16" xfId="5" applyNumberFormat="1" applyFont="1" applyBorder="1" applyAlignment="1"/>
    <xf numFmtId="0" fontId="10" fillId="0" borderId="0" xfId="7" applyFont="1"/>
    <xf numFmtId="0" fontId="5" fillId="0" borderId="16" xfId="7" applyFont="1" applyBorder="1"/>
    <xf numFmtId="167" fontId="5" fillId="0" borderId="16" xfId="5" applyNumberFormat="1" applyFont="1" applyBorder="1"/>
    <xf numFmtId="0" fontId="4" fillId="0" borderId="16" xfId="7" applyFont="1" applyBorder="1"/>
    <xf numFmtId="0" fontId="4" fillId="0" borderId="16" xfId="7" applyFont="1" applyBorder="1" applyAlignment="1">
      <alignment horizontal="justify"/>
    </xf>
    <xf numFmtId="167" fontId="4" fillId="0" borderId="16" xfId="5" applyNumberFormat="1" applyFont="1" applyBorder="1"/>
    <xf numFmtId="0" fontId="5" fillId="0" borderId="16" xfId="7" applyFont="1" applyBorder="1" applyAlignment="1">
      <alignment wrapText="1"/>
    </xf>
    <xf numFmtId="167" fontId="4" fillId="0" borderId="0" xfId="5" applyNumberFormat="1" applyFont="1"/>
    <xf numFmtId="0" fontId="29" fillId="0" borderId="0" xfId="1" applyFont="1"/>
    <xf numFmtId="0" fontId="29" fillId="0" borderId="33" xfId="1" applyFont="1" applyBorder="1" applyAlignment="1">
      <alignment horizontal="center"/>
    </xf>
    <xf numFmtId="3" fontId="10" fillId="0" borderId="33" xfId="1" applyNumberFormat="1" applyFont="1" applyBorder="1"/>
    <xf numFmtId="3" fontId="29" fillId="0" borderId="33" xfId="1" applyNumberFormat="1" applyFont="1" applyBorder="1"/>
    <xf numFmtId="3" fontId="29" fillId="0" borderId="77" xfId="1" applyNumberFormat="1" applyFont="1" applyBorder="1"/>
    <xf numFmtId="3" fontId="29" fillId="0" borderId="75" xfId="1" applyNumberFormat="1" applyFont="1" applyBorder="1"/>
    <xf numFmtId="3" fontId="29" fillId="0" borderId="0" xfId="1" applyNumberFormat="1" applyFont="1"/>
    <xf numFmtId="0" fontId="29" fillId="0" borderId="7" xfId="1" applyFont="1" applyBorder="1" applyAlignment="1">
      <alignment horizontal="center"/>
    </xf>
    <xf numFmtId="3" fontId="29" fillId="0" borderId="8" xfId="1" applyNumberFormat="1" applyFont="1" applyBorder="1" applyAlignment="1">
      <alignment horizontal="right"/>
    </xf>
    <xf numFmtId="3" fontId="29" fillId="0" borderId="7" xfId="1" applyNumberFormat="1" applyFont="1" applyBorder="1"/>
    <xf numFmtId="3" fontId="29" fillId="0" borderId="85" xfId="1" applyNumberFormat="1" applyFont="1" applyBorder="1"/>
    <xf numFmtId="3" fontId="29" fillId="0" borderId="78" xfId="1" applyNumberFormat="1" applyFont="1" applyBorder="1"/>
    <xf numFmtId="0" fontId="29" fillId="0" borderId="20" xfId="1" applyFont="1" applyBorder="1" applyAlignment="1">
      <alignment horizontal="center"/>
    </xf>
    <xf numFmtId="3" fontId="29" fillId="0" borderId="20" xfId="1" applyNumberFormat="1" applyFont="1" applyBorder="1"/>
    <xf numFmtId="3" fontId="29" fillId="0" borderId="55" xfId="1" applyNumberFormat="1" applyFont="1" applyBorder="1"/>
    <xf numFmtId="3" fontId="29" fillId="0" borderId="16" xfId="1" applyNumberFormat="1" applyFont="1" applyBorder="1"/>
    <xf numFmtId="0" fontId="29" fillId="0" borderId="85" xfId="1" applyFont="1" applyBorder="1" applyAlignment="1">
      <alignment horizontal="center"/>
    </xf>
    <xf numFmtId="0" fontId="29" fillId="0" borderId="16" xfId="1" applyFont="1" applyBorder="1" applyAlignment="1">
      <alignment horizontal="center"/>
    </xf>
    <xf numFmtId="0" fontId="29" fillId="6" borderId="20" xfId="1" applyFont="1" applyFill="1" applyBorder="1" applyAlignment="1">
      <alignment horizontal="center"/>
    </xf>
    <xf numFmtId="3" fontId="29" fillId="6" borderId="16" xfId="1" applyNumberFormat="1" applyFont="1" applyFill="1" applyBorder="1"/>
    <xf numFmtId="3" fontId="29" fillId="6" borderId="77" xfId="1" applyNumberFormat="1" applyFont="1" applyFill="1" applyBorder="1"/>
    <xf numFmtId="3" fontId="29" fillId="6" borderId="75" xfId="1" applyNumberFormat="1" applyFont="1" applyFill="1" applyBorder="1"/>
    <xf numFmtId="3" fontId="29" fillId="6" borderId="8" xfId="1" applyNumberFormat="1" applyFont="1" applyFill="1" applyBorder="1" applyAlignment="1">
      <alignment horizontal="right"/>
    </xf>
    <xf numFmtId="3" fontId="29" fillId="6" borderId="7" xfId="1" applyNumberFormat="1" applyFont="1" applyFill="1" applyBorder="1"/>
    <xf numFmtId="3" fontId="29" fillId="6" borderId="85" xfId="1" applyNumberFormat="1" applyFont="1" applyFill="1" applyBorder="1"/>
    <xf numFmtId="3" fontId="29" fillId="6" borderId="78" xfId="1" applyNumberFormat="1" applyFont="1" applyFill="1" applyBorder="1"/>
    <xf numFmtId="0" fontId="29" fillId="5" borderId="20" xfId="1" applyFont="1" applyFill="1" applyBorder="1" applyAlignment="1">
      <alignment horizontal="center"/>
    </xf>
    <xf numFmtId="3" fontId="29" fillId="5" borderId="16" xfId="1" applyNumberFormat="1" applyFont="1" applyFill="1" applyBorder="1"/>
    <xf numFmtId="0" fontId="29" fillId="5" borderId="16" xfId="1" applyFont="1" applyFill="1" applyBorder="1" applyAlignment="1">
      <alignment horizontal="center"/>
    </xf>
    <xf numFmtId="3" fontId="29" fillId="5" borderId="8" xfId="1" applyNumberFormat="1" applyFont="1" applyFill="1" applyBorder="1" applyAlignment="1">
      <alignment horizontal="right"/>
    </xf>
    <xf numFmtId="3" fontId="29" fillId="5" borderId="7" xfId="1" applyNumberFormat="1" applyFont="1" applyFill="1" applyBorder="1"/>
    <xf numFmtId="3" fontId="29" fillId="5" borderId="77" xfId="1" applyNumberFormat="1" applyFont="1" applyFill="1" applyBorder="1"/>
    <xf numFmtId="3" fontId="29" fillId="5" borderId="55" xfId="1" applyNumberFormat="1" applyFont="1" applyFill="1" applyBorder="1"/>
    <xf numFmtId="3" fontId="29" fillId="5" borderId="85" xfId="1" applyNumberFormat="1" applyFont="1" applyFill="1" applyBorder="1"/>
    <xf numFmtId="3" fontId="29" fillId="5" borderId="78" xfId="1" applyNumberFormat="1" applyFont="1" applyFill="1" applyBorder="1"/>
    <xf numFmtId="14" fontId="4" fillId="0" borderId="0" xfId="1" applyNumberFormat="1" applyFont="1"/>
    <xf numFmtId="0" fontId="10" fillId="0" borderId="0" xfId="1" applyFont="1" applyAlignment="1">
      <alignment horizontal="right"/>
    </xf>
    <xf numFmtId="0" fontId="29" fillId="0" borderId="0" xfId="1" applyFont="1" applyAlignment="1">
      <alignment horizontal="center"/>
    </xf>
    <xf numFmtId="0" fontId="29" fillId="0" borderId="44" xfId="1" applyFont="1" applyBorder="1"/>
    <xf numFmtId="0" fontId="29" fillId="0" borderId="43" xfId="1" applyFont="1" applyBorder="1"/>
    <xf numFmtId="0" fontId="10" fillId="0" borderId="46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29" fillId="0" borderId="80" xfId="1" applyFont="1" applyBorder="1"/>
    <xf numFmtId="0" fontId="29" fillId="0" borderId="49" xfId="1" applyFont="1" applyBorder="1"/>
    <xf numFmtId="0" fontId="10" fillId="7" borderId="51" xfId="1" applyFont="1" applyFill="1" applyBorder="1"/>
    <xf numFmtId="0" fontId="10" fillId="7" borderId="28" xfId="1" applyFont="1" applyFill="1" applyBorder="1"/>
    <xf numFmtId="0" fontId="10" fillId="7" borderId="29" xfId="1" applyFont="1" applyFill="1" applyBorder="1"/>
    <xf numFmtId="3" fontId="10" fillId="7" borderId="51" xfId="1" applyNumberFormat="1" applyFont="1" applyFill="1" applyBorder="1"/>
    <xf numFmtId="0" fontId="10" fillId="0" borderId="51" xfId="1" applyFont="1" applyBorder="1"/>
    <xf numFmtId="3" fontId="29" fillId="0" borderId="51" xfId="1" applyNumberFormat="1" applyFont="1" applyBorder="1"/>
    <xf numFmtId="3" fontId="29" fillId="0" borderId="29" xfId="1" applyNumberFormat="1" applyFont="1" applyBorder="1"/>
    <xf numFmtId="3" fontId="29" fillId="0" borderId="46" xfId="1" applyNumberFormat="1" applyFont="1" applyBorder="1"/>
    <xf numFmtId="0" fontId="10" fillId="7" borderId="13" xfId="1" applyFont="1" applyFill="1" applyBorder="1"/>
    <xf numFmtId="3" fontId="29" fillId="5" borderId="29" xfId="1" applyNumberFormat="1" applyFont="1" applyFill="1" applyBorder="1"/>
    <xf numFmtId="3" fontId="29" fillId="5" borderId="51" xfId="1" applyNumberFormat="1" applyFont="1" applyFill="1" applyBorder="1"/>
    <xf numFmtId="3" fontId="10" fillId="0" borderId="0" xfId="1" applyNumberFormat="1" applyFont="1"/>
    <xf numFmtId="0" fontId="8" fillId="0" borderId="0" xfId="1"/>
    <xf numFmtId="0" fontId="9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/>
    </xf>
    <xf numFmtId="3" fontId="3" fillId="4" borderId="51" xfId="2" applyNumberFormat="1" applyFont="1" applyFill="1" applyBorder="1" applyAlignment="1">
      <alignment horizontal="right" vertical="center"/>
    </xf>
    <xf numFmtId="3" fontId="3" fillId="4" borderId="29" xfId="2" applyNumberFormat="1" applyFont="1" applyFill="1" applyBorder="1" applyAlignment="1">
      <alignment horizontal="right" vertical="center"/>
    </xf>
    <xf numFmtId="3" fontId="10" fillId="4" borderId="44" xfId="2" applyNumberFormat="1" applyFont="1" applyFill="1" applyBorder="1" applyAlignment="1">
      <alignment horizontal="right" vertical="center"/>
    </xf>
    <xf numFmtId="3" fontId="10" fillId="4" borderId="51" xfId="2" applyNumberFormat="1" applyFont="1" applyFill="1" applyBorder="1" applyAlignment="1">
      <alignment horizontal="right" vertical="center"/>
    </xf>
    <xf numFmtId="166" fontId="20" fillId="0" borderId="13" xfId="0" applyNumberFormat="1" applyFont="1" applyBorder="1"/>
    <xf numFmtId="166" fontId="24" fillId="0" borderId="51" xfId="0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6" fontId="20" fillId="0" borderId="10" xfId="0" applyNumberFormat="1" applyFont="1" applyBorder="1"/>
    <xf numFmtId="166" fontId="20" fillId="0" borderId="12" xfId="0" applyNumberFormat="1" applyFont="1" applyBorder="1"/>
    <xf numFmtId="0" fontId="1" fillId="0" borderId="0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3" fontId="3" fillId="0" borderId="31" xfId="0" applyNumberFormat="1" applyFont="1" applyBorder="1" applyAlignment="1">
      <alignment horizontal="center" vertical="center"/>
    </xf>
    <xf numFmtId="0" fontId="9" fillId="0" borderId="0" xfId="1" applyFont="1" applyAlignment="1">
      <alignment horizontal="right" wrapText="1"/>
    </xf>
    <xf numFmtId="0" fontId="10" fillId="0" borderId="0" xfId="1" applyFont="1" applyAlignment="1">
      <alignment horizontal="center" vertical="center" wrapText="1"/>
    </xf>
    <xf numFmtId="0" fontId="11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14" xfId="1" applyFont="1" applyFill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9" fillId="0" borderId="0" xfId="3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21" fillId="0" borderId="77" xfId="0" applyFont="1" applyBorder="1" applyAlignment="1">
      <alignment horizontal="center" vertical="center" wrapText="1"/>
    </xf>
    <xf numFmtId="0" fontId="0" fillId="0" borderId="63" xfId="0" applyBorder="1" applyAlignment="1">
      <alignment wrapText="1"/>
    </xf>
    <xf numFmtId="0" fontId="21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2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166" fontId="20" fillId="0" borderId="79" xfId="0" applyNumberFormat="1" applyFont="1" applyBorder="1" applyAlignment="1">
      <alignment wrapText="1"/>
    </xf>
    <xf numFmtId="166" fontId="0" fillId="0" borderId="81" xfId="0" applyNumberFormat="1" applyBorder="1" applyAlignment="1">
      <alignment wrapText="1"/>
    </xf>
    <xf numFmtId="166" fontId="20" fillId="0" borderId="61" xfId="0" applyNumberFormat="1" applyFont="1" applyBorder="1" applyAlignment="1">
      <alignment wrapText="1"/>
    </xf>
    <xf numFmtId="166" fontId="0" fillId="0" borderId="62" xfId="0" applyNumberFormat="1" applyBorder="1" applyAlignment="1">
      <alignment wrapText="1"/>
    </xf>
    <xf numFmtId="166" fontId="20" fillId="0" borderId="84" xfId="0" applyNumberFormat="1" applyFont="1" applyBorder="1" applyAlignment="1">
      <alignment wrapText="1"/>
    </xf>
    <xf numFmtId="166" fontId="20" fillId="0" borderId="69" xfId="0" applyNumberFormat="1" applyFont="1" applyBorder="1" applyAlignment="1">
      <alignment wrapText="1"/>
    </xf>
    <xf numFmtId="0" fontId="4" fillId="0" borderId="0" xfId="4" applyFont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29" fillId="0" borderId="0" xfId="3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30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166" fontId="1" fillId="0" borderId="24" xfId="0" applyNumberFormat="1" applyFont="1" applyBorder="1" applyAlignment="1">
      <alignment horizontal="right" vertical="center" wrapText="1"/>
    </xf>
    <xf numFmtId="166" fontId="0" fillId="0" borderId="20" xfId="0" applyNumberForma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6" fontId="1" fillId="0" borderId="20" xfId="0" applyNumberFormat="1" applyFont="1" applyBorder="1" applyAlignment="1">
      <alignment horizontal="right" vertical="center" wrapText="1"/>
    </xf>
    <xf numFmtId="0" fontId="2" fillId="0" borderId="0" xfId="5" applyNumberFormat="1" applyFont="1" applyAlignment="1">
      <alignment horizontal="right" wrapText="1"/>
    </xf>
    <xf numFmtId="0" fontId="10" fillId="0" borderId="0" xfId="7" applyFont="1" applyAlignment="1">
      <alignment horizontal="center" vertical="center" wrapText="1"/>
    </xf>
    <xf numFmtId="0" fontId="10" fillId="0" borderId="84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9" fillId="0" borderId="0" xfId="2" applyNumberFormat="1" applyFont="1" applyAlignment="1">
      <alignment horizontal="right" vertical="top" wrapText="1"/>
    </xf>
    <xf numFmtId="0" fontId="1" fillId="0" borderId="0" xfId="1" applyFont="1" applyAlignment="1">
      <alignment vertical="top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44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80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6" borderId="84" xfId="1" applyFont="1" applyFill="1" applyBorder="1" applyAlignment="1">
      <alignment horizontal="center" vertical="center"/>
    </xf>
    <xf numFmtId="0" fontId="10" fillId="6" borderId="69" xfId="1" applyFont="1" applyFill="1" applyBorder="1" applyAlignment="1">
      <alignment horizontal="center" vertical="center"/>
    </xf>
    <xf numFmtId="0" fontId="10" fillId="5" borderId="84" xfId="1" applyFont="1" applyFill="1" applyBorder="1" applyAlignment="1">
      <alignment horizontal="center" vertical="center"/>
    </xf>
    <xf numFmtId="0" fontId="10" fillId="5" borderId="69" xfId="1" applyFont="1" applyFill="1" applyBorder="1" applyAlignment="1">
      <alignment horizontal="center" vertical="center"/>
    </xf>
    <xf numFmtId="0" fontId="10" fillId="7" borderId="27" xfId="1" applyFont="1" applyFill="1" applyBorder="1"/>
    <xf numFmtId="0" fontId="10" fillId="7" borderId="28" xfId="1" applyFont="1" applyFill="1" applyBorder="1"/>
    <xf numFmtId="0" fontId="29" fillId="0" borderId="0" xfId="1" applyFont="1" applyAlignment="1">
      <alignment horizontal="right" wrapText="1"/>
    </xf>
    <xf numFmtId="0" fontId="29" fillId="0" borderId="0" xfId="1" applyFont="1" applyAlignment="1">
      <alignment wrapText="1"/>
    </xf>
    <xf numFmtId="0" fontId="29" fillId="0" borderId="0" xfId="1" applyFont="1"/>
    <xf numFmtId="0" fontId="10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22" xfId="1" applyFont="1" applyBorder="1" applyAlignment="1">
      <alignment horizontal="center" vertical="center"/>
    </xf>
    <xf numFmtId="0" fontId="29" fillId="0" borderId="45" xfId="1" applyFont="1" applyBorder="1" applyAlignment="1">
      <alignment horizontal="center" vertical="center"/>
    </xf>
    <xf numFmtId="0" fontId="29" fillId="0" borderId="47" xfId="1" applyFont="1" applyBorder="1" applyAlignment="1">
      <alignment horizontal="center" vertical="center"/>
    </xf>
    <xf numFmtId="0" fontId="29" fillId="0" borderId="48" xfId="1" applyFont="1" applyBorder="1" applyAlignment="1">
      <alignment horizontal="center" vertical="center"/>
    </xf>
    <xf numFmtId="0" fontId="29" fillId="0" borderId="49" xfId="1" applyFont="1" applyBorder="1" applyAlignment="1">
      <alignment horizontal="center" vertical="center"/>
    </xf>
    <xf numFmtId="0" fontId="29" fillId="0" borderId="42" xfId="1" applyFont="1" applyBorder="1" applyAlignment="1">
      <alignment vertical="center"/>
    </xf>
    <xf numFmtId="0" fontId="29" fillId="0" borderId="43" xfId="1" applyFont="1" applyBorder="1" applyAlignment="1">
      <alignment vertical="center"/>
    </xf>
    <xf numFmtId="0" fontId="29" fillId="0" borderId="22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45" xfId="1" applyFont="1" applyBorder="1" applyAlignment="1">
      <alignment vertical="center"/>
    </xf>
    <xf numFmtId="0" fontId="29" fillId="0" borderId="47" xfId="1" applyFont="1" applyBorder="1" applyAlignment="1">
      <alignment vertical="center"/>
    </xf>
    <xf numFmtId="0" fontId="29" fillId="0" borderId="48" xfId="1" applyFont="1" applyBorder="1" applyAlignment="1">
      <alignment vertical="center"/>
    </xf>
    <xf numFmtId="0" fontId="29" fillId="0" borderId="49" xfId="1" applyFont="1" applyBorder="1" applyAlignment="1">
      <alignment vertical="center"/>
    </xf>
    <xf numFmtId="0" fontId="9" fillId="0" borderId="0" xfId="1" applyFont="1" applyAlignment="1">
      <alignment horizontal="right" vertical="center" wrapText="1"/>
    </xf>
    <xf numFmtId="0" fontId="24" fillId="0" borderId="44" xfId="1" applyFont="1" applyBorder="1" applyAlignment="1">
      <alignment horizontal="center" vertical="center"/>
    </xf>
    <xf numFmtId="0" fontId="24" fillId="0" borderId="46" xfId="1" applyFont="1" applyBorder="1" applyAlignment="1">
      <alignment horizontal="center" vertical="center"/>
    </xf>
    <xf numFmtId="0" fontId="24" fillId="0" borderId="80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</cellXfs>
  <cellStyles count="8">
    <cellStyle name="Címsor 1 2" xfId="6" xr:uid="{FACA7DA5-E64F-451B-966F-7F8BFE96A9FB}"/>
    <cellStyle name="Ezres 2" xfId="2" xr:uid="{BD93F397-6E2E-49E2-9EC0-AF9311438F04}"/>
    <cellStyle name="Ezres 3" xfId="3" xr:uid="{1DC9A25D-CA44-4EE9-B652-FD068FEB97AD}"/>
    <cellStyle name="Ezres 4" xfId="5" xr:uid="{75F5190A-49D9-49CC-BF37-EF79A78BB309}"/>
    <cellStyle name="Normál" xfId="0" builtinId="0"/>
    <cellStyle name="Normál 2" xfId="1" xr:uid="{0CB3377F-0571-4298-BF6F-9E53EEF6CBBB}"/>
    <cellStyle name="Normál 3" xfId="4" xr:uid="{DCEE8F4E-1AAA-4F87-A464-072A99B4CEB2}"/>
    <cellStyle name="Normál 4" xfId="7" xr:uid="{09CA6614-B2B9-47F5-BB9C-859CD7824C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D1" sqref="D1:F1"/>
    </sheetView>
  </sheetViews>
  <sheetFormatPr defaultColWidth="9.140625" defaultRowHeight="15" x14ac:dyDescent="0.25"/>
  <cols>
    <col min="1" max="1" width="55.42578125" style="1" customWidth="1"/>
    <col min="2" max="2" width="6.5703125" style="1" customWidth="1"/>
    <col min="3" max="3" width="14.28515625" style="1" bestFit="1" customWidth="1"/>
    <col min="4" max="4" width="54.85546875" style="1" customWidth="1"/>
    <col min="5" max="5" width="6.5703125" style="1" customWidth="1"/>
    <col min="6" max="6" width="14.28515625" style="1" bestFit="1" customWidth="1"/>
    <col min="7" max="16384" width="9.140625" style="1"/>
  </cols>
  <sheetData>
    <row r="1" spans="1:6" ht="44.25" customHeight="1" x14ac:dyDescent="0.25">
      <c r="D1" s="311" t="s">
        <v>397</v>
      </c>
      <c r="E1" s="312"/>
      <c r="F1" s="312"/>
    </row>
    <row r="3" spans="1:6" x14ac:dyDescent="0.25">
      <c r="A3" s="320" t="s">
        <v>53</v>
      </c>
      <c r="B3" s="320"/>
      <c r="C3" s="321"/>
      <c r="D3" s="321"/>
      <c r="E3" s="321"/>
      <c r="F3" s="321"/>
    </row>
    <row r="4" spans="1:6" x14ac:dyDescent="0.25">
      <c r="A4" s="321" t="s">
        <v>367</v>
      </c>
      <c r="B4" s="321"/>
      <c r="C4" s="321"/>
      <c r="D4" s="321"/>
      <c r="E4" s="321"/>
      <c r="F4" s="321"/>
    </row>
    <row r="5" spans="1:6" ht="14.45" thickBot="1" x14ac:dyDescent="0.3">
      <c r="A5" s="2"/>
      <c r="B5" s="2"/>
      <c r="C5" s="2"/>
      <c r="D5" s="322" t="s">
        <v>56</v>
      </c>
      <c r="E5" s="322"/>
      <c r="F5" s="322"/>
    </row>
    <row r="6" spans="1:6" x14ac:dyDescent="0.25">
      <c r="A6" s="323" t="s">
        <v>0</v>
      </c>
      <c r="B6" s="324"/>
      <c r="C6" s="324"/>
      <c r="D6" s="325" t="s">
        <v>1</v>
      </c>
      <c r="E6" s="326"/>
      <c r="F6" s="327"/>
    </row>
    <row r="7" spans="1:6" ht="23.25" thickBot="1" x14ac:dyDescent="0.3">
      <c r="A7" s="3" t="s">
        <v>2</v>
      </c>
      <c r="B7" s="4" t="s">
        <v>3</v>
      </c>
      <c r="C7" s="5" t="s">
        <v>366</v>
      </c>
      <c r="D7" s="3" t="s">
        <v>2</v>
      </c>
      <c r="E7" s="4" t="s">
        <v>3</v>
      </c>
      <c r="F7" s="67" t="s">
        <v>366</v>
      </c>
    </row>
    <row r="8" spans="1:6" ht="15.75" thickBot="1" x14ac:dyDescent="0.3">
      <c r="A8" s="328" t="s">
        <v>4</v>
      </c>
      <c r="B8" s="329"/>
      <c r="C8" s="330"/>
      <c r="D8" s="330"/>
      <c r="E8" s="330"/>
      <c r="F8" s="331"/>
    </row>
    <row r="9" spans="1:6" ht="15.75" customHeight="1" x14ac:dyDescent="0.25">
      <c r="A9" s="6" t="s">
        <v>5</v>
      </c>
      <c r="B9" s="7" t="s">
        <v>6</v>
      </c>
      <c r="C9" s="10">
        <f>SUM(hivatal!C9+óvoda!C9+önkormányzat!C9+bölcsőde!C9)</f>
        <v>224050659</v>
      </c>
      <c r="D9" s="6" t="s">
        <v>7</v>
      </c>
      <c r="E9" s="9" t="s">
        <v>8</v>
      </c>
      <c r="F9" s="10">
        <f>SUM(hivatal!F9+óvoda!F9+önkormányzat!F9+bölcsőde!F9)</f>
        <v>153017724</v>
      </c>
    </row>
    <row r="10" spans="1:6" ht="15.75" customHeight="1" x14ac:dyDescent="0.25">
      <c r="A10" s="11" t="s">
        <v>9</v>
      </c>
      <c r="B10" s="12" t="s">
        <v>10</v>
      </c>
      <c r="C10" s="15">
        <f>SUM(hivatal!C10+óvoda!C10+önkormányzat!C10+bölcsőde!C10)</f>
        <v>110956017</v>
      </c>
      <c r="D10" s="11" t="s">
        <v>11</v>
      </c>
      <c r="E10" s="14" t="s">
        <v>12</v>
      </c>
      <c r="F10" s="15">
        <f>SUM(hivatal!F10+óvoda!F10+önkormányzat!F10+bölcsőde!F10)</f>
        <v>25058466</v>
      </c>
    </row>
    <row r="11" spans="1:6" ht="15.75" customHeight="1" x14ac:dyDescent="0.25">
      <c r="A11" s="11" t="s">
        <v>13</v>
      </c>
      <c r="B11" s="12" t="s">
        <v>14</v>
      </c>
      <c r="C11" s="15">
        <f>SUM(hivatal!C11+óvoda!C11+önkormányzat!C11+bölcsőde!C11)</f>
        <v>19415339</v>
      </c>
      <c r="D11" s="16" t="s">
        <v>15</v>
      </c>
      <c r="E11" s="14" t="s">
        <v>16</v>
      </c>
      <c r="F11" s="15">
        <f>SUM(hivatal!F11+óvoda!F11+önkormányzat!F11+bölcsőde!F11)</f>
        <v>187364927</v>
      </c>
    </row>
    <row r="12" spans="1:6" ht="15.75" customHeight="1" x14ac:dyDescent="0.25">
      <c r="A12" s="17" t="s">
        <v>17</v>
      </c>
      <c r="B12" s="12" t="s">
        <v>18</v>
      </c>
      <c r="C12" s="15">
        <f>SUM(hivatal!C12+óvoda!C12+önkormányzat!C12+bölcsőde!C12)</f>
        <v>82400</v>
      </c>
      <c r="D12" s="11" t="s">
        <v>19</v>
      </c>
      <c r="E12" s="14" t="s">
        <v>20</v>
      </c>
      <c r="F12" s="15">
        <f>SUM(hivatal!F12+óvoda!F12+önkormányzat!F12+bölcsőde!F12)</f>
        <v>3297000</v>
      </c>
    </row>
    <row r="13" spans="1:6" ht="15.75" customHeight="1" thickBot="1" x14ac:dyDescent="0.3">
      <c r="A13" s="332"/>
      <c r="B13" s="333"/>
      <c r="C13" s="334"/>
      <c r="D13" s="17" t="s">
        <v>22</v>
      </c>
      <c r="E13" s="21" t="s">
        <v>23</v>
      </c>
      <c r="F13" s="15">
        <f>SUM(hivatal!F13+óvoda!F13+önkormányzat!F13+bölcsőde!F13)</f>
        <v>71783459</v>
      </c>
    </row>
    <row r="14" spans="1:6" ht="15.75" thickBot="1" x14ac:dyDescent="0.3">
      <c r="A14" s="23" t="s">
        <v>24</v>
      </c>
      <c r="B14" s="24"/>
      <c r="C14" s="26">
        <f>SUM(C9:C13)</f>
        <v>354504415</v>
      </c>
      <c r="D14" s="23" t="s">
        <v>25</v>
      </c>
      <c r="E14" s="25"/>
      <c r="F14" s="26">
        <f>SUM(F9:F13)</f>
        <v>440521576</v>
      </c>
    </row>
    <row r="15" spans="1:6" ht="15.75" customHeight="1" thickBot="1" x14ac:dyDescent="0.3">
      <c r="A15" s="313" t="s">
        <v>26</v>
      </c>
      <c r="B15" s="314"/>
      <c r="C15" s="315"/>
      <c r="D15" s="315"/>
      <c r="E15" s="315"/>
      <c r="F15" s="316"/>
    </row>
    <row r="16" spans="1:6" ht="15.75" customHeight="1" x14ac:dyDescent="0.25">
      <c r="A16" s="6" t="s">
        <v>27</v>
      </c>
      <c r="B16" s="7" t="s">
        <v>28</v>
      </c>
      <c r="C16" s="10">
        <f>SUM(hivatal!C16+óvoda!C16+önkormányzat!C16+bölcsőde!C16)</f>
        <v>112133876</v>
      </c>
      <c r="D16" s="27" t="s">
        <v>29</v>
      </c>
      <c r="E16" s="28" t="s">
        <v>30</v>
      </c>
      <c r="F16" s="10">
        <f>SUM(hivatal!F16+óvoda!F16+önkormányzat!F16+bölcsőde!F16)</f>
        <v>324418343</v>
      </c>
    </row>
    <row r="17" spans="1:6" ht="15.75" customHeight="1" x14ac:dyDescent="0.25">
      <c r="A17" s="30" t="s">
        <v>31</v>
      </c>
      <c r="B17" s="12" t="s">
        <v>32</v>
      </c>
      <c r="C17" s="15">
        <f>SUM(hivatal!C17+óvoda!C17+önkormányzat!C17+bölcsőde!C17)</f>
        <v>0</v>
      </c>
      <c r="D17" s="31" t="s">
        <v>33</v>
      </c>
      <c r="E17" s="32" t="s">
        <v>34</v>
      </c>
      <c r="F17" s="15">
        <f>SUM(hivatal!F17+óvoda!F17+önkormányzat!F17+bölcsőde!F17)</f>
        <v>59019588</v>
      </c>
    </row>
    <row r="18" spans="1:6" ht="15.75" customHeight="1" thickBot="1" x14ac:dyDescent="0.3">
      <c r="A18" s="33" t="s">
        <v>35</v>
      </c>
      <c r="B18" s="34" t="s">
        <v>36</v>
      </c>
      <c r="C18" s="15">
        <f>SUM(hivatal!C18+óvoda!C18+önkormányzat!C18+bölcsőde!C18)</f>
        <v>25031004</v>
      </c>
      <c r="D18" s="33" t="s">
        <v>37</v>
      </c>
      <c r="E18" s="36" t="s">
        <v>38</v>
      </c>
      <c r="F18" s="15">
        <f>SUM(hivatal!F18+óvoda!F18+önkormányzat!F18+bölcsőde!F18)</f>
        <v>30223655</v>
      </c>
    </row>
    <row r="19" spans="1:6" ht="26.25" thickBot="1" x14ac:dyDescent="0.3">
      <c r="A19" s="23" t="s">
        <v>39</v>
      </c>
      <c r="B19" s="24"/>
      <c r="C19" s="25">
        <f>SUM(C16:C18)</f>
        <v>137164880</v>
      </c>
      <c r="D19" s="23" t="s">
        <v>40</v>
      </c>
      <c r="E19" s="25"/>
      <c r="F19" s="26">
        <f>SUM(F16:F18)</f>
        <v>413661586</v>
      </c>
    </row>
    <row r="20" spans="1:6" ht="15.75" customHeight="1" thickBot="1" x14ac:dyDescent="0.3">
      <c r="A20" s="317" t="s">
        <v>41</v>
      </c>
      <c r="B20" s="318"/>
      <c r="C20" s="318"/>
      <c r="D20" s="318"/>
      <c r="E20" s="318"/>
      <c r="F20" s="319"/>
    </row>
    <row r="21" spans="1:6" ht="15.75" customHeight="1" x14ac:dyDescent="0.25">
      <c r="A21" s="11" t="s">
        <v>349</v>
      </c>
      <c r="B21" s="52" t="s">
        <v>42</v>
      </c>
      <c r="C21" s="38">
        <f>SUM(hivatal!C21+óvoda!C21+önkormányzat!C21+bölcsőde!C21)</f>
        <v>272413867</v>
      </c>
      <c r="D21" s="18" t="s">
        <v>43</v>
      </c>
      <c r="E21" s="19" t="s">
        <v>44</v>
      </c>
      <c r="F21" s="39">
        <f>SUM(hivatal!F21+óvoda!F21+önkormányzat!F21+bölcsőde!F21)</f>
        <v>152929040</v>
      </c>
    </row>
    <row r="22" spans="1:6" ht="15.75" customHeight="1" x14ac:dyDescent="0.25">
      <c r="A22" s="18" t="s">
        <v>51</v>
      </c>
      <c r="B22" s="19" t="s">
        <v>21</v>
      </c>
      <c r="C22" s="38">
        <f>SUM(hivatal!C22+óvoda!C22+önkormányzat!C22+bölcsőde!C22)</f>
        <v>146249043</v>
      </c>
      <c r="D22" s="53"/>
      <c r="E22" s="54"/>
      <c r="F22" s="55"/>
    </row>
    <row r="23" spans="1:6" ht="15.75" customHeight="1" thickBot="1" x14ac:dyDescent="0.3">
      <c r="A23" s="40" t="s">
        <v>45</v>
      </c>
      <c r="B23" s="41" t="s">
        <v>46</v>
      </c>
      <c r="C23" s="38">
        <f>SUM(hivatal!C23+óvoda!C23+önkormányzat!C23+bölcsőde!C23)</f>
        <v>96779997</v>
      </c>
      <c r="D23" s="40"/>
      <c r="E23" s="43"/>
      <c r="F23" s="37"/>
    </row>
    <row r="24" spans="1:6" ht="15.75" customHeight="1" thickBot="1" x14ac:dyDescent="0.3">
      <c r="A24" s="44" t="s">
        <v>47</v>
      </c>
      <c r="B24" s="45"/>
      <c r="C24" s="46">
        <f>SUM(C21:C23)</f>
        <v>515442907</v>
      </c>
      <c r="D24" s="44" t="s">
        <v>48</v>
      </c>
      <c r="E24" s="47"/>
      <c r="F24" s="48">
        <f>SUM(F21:F23)</f>
        <v>152929040</v>
      </c>
    </row>
    <row r="25" spans="1:6" ht="15.75" thickBot="1" x14ac:dyDescent="0.3">
      <c r="A25" s="61" t="s">
        <v>49</v>
      </c>
      <c r="B25" s="62"/>
      <c r="C25" s="49">
        <f>SUM(C14,C19,C24)</f>
        <v>1007112202</v>
      </c>
      <c r="D25" s="61" t="s">
        <v>50</v>
      </c>
      <c r="E25" s="63"/>
      <c r="F25" s="50">
        <f>SUM(F14,F19,F24)</f>
        <v>1007112202</v>
      </c>
    </row>
    <row r="26" spans="1:6" ht="13.9" x14ac:dyDescent="0.25">
      <c r="A26" s="2"/>
      <c r="B26" s="2"/>
      <c r="C26" s="51"/>
      <c r="D26" s="2"/>
      <c r="E26" s="2"/>
      <c r="F26" s="51"/>
    </row>
    <row r="27" spans="1:6" x14ac:dyDescent="0.25">
      <c r="A27" s="2"/>
      <c r="B27" s="2"/>
      <c r="C27" s="2"/>
      <c r="D27" s="2"/>
      <c r="E27" s="2"/>
      <c r="F27" s="51"/>
    </row>
  </sheetData>
  <mergeCells count="10">
    <mergeCell ref="D1:F1"/>
    <mergeCell ref="A15:F15"/>
    <mergeCell ref="A20:F20"/>
    <mergeCell ref="A3:F3"/>
    <mergeCell ref="A4:F4"/>
    <mergeCell ref="D5:F5"/>
    <mergeCell ref="A6:C6"/>
    <mergeCell ref="D6:F6"/>
    <mergeCell ref="A8:F8"/>
    <mergeCell ref="A13:C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AEC8-63DF-41A1-8EA2-B29BF84A164B}">
  <sheetPr>
    <pageSetUpPr fitToPage="1"/>
  </sheetPr>
  <dimension ref="A1:I41"/>
  <sheetViews>
    <sheetView zoomScaleNormal="100" workbookViewId="0">
      <selection activeCell="D1" sqref="D1:F1"/>
    </sheetView>
  </sheetViews>
  <sheetFormatPr defaultColWidth="9.140625" defaultRowHeight="15.75" x14ac:dyDescent="0.25"/>
  <cols>
    <col min="1" max="1" width="38.28515625" style="183" customWidth="1"/>
    <col min="2" max="2" width="30.28515625" style="183" bestFit="1" customWidth="1"/>
    <col min="3" max="3" width="30.28515625" style="183" customWidth="1"/>
    <col min="4" max="6" width="22.28515625" style="183" customWidth="1"/>
    <col min="7" max="7" width="17.28515625" style="183" customWidth="1"/>
    <col min="8" max="8" width="9.140625" style="183"/>
    <col min="9" max="9" width="27.28515625" style="183" customWidth="1"/>
    <col min="10" max="16384" width="9.140625" style="183"/>
  </cols>
  <sheetData>
    <row r="1" spans="1:9" ht="60.75" customHeight="1" x14ac:dyDescent="0.25">
      <c r="D1" s="408" t="s">
        <v>404</v>
      </c>
      <c r="E1" s="408"/>
      <c r="F1" s="408"/>
      <c r="G1" s="408"/>
      <c r="H1" s="409"/>
      <c r="I1" s="409"/>
    </row>
    <row r="2" spans="1:9" ht="33.75" customHeight="1" x14ac:dyDescent="0.25"/>
    <row r="3" spans="1:9" ht="46.5" customHeight="1" x14ac:dyDescent="0.25">
      <c r="A3" s="410" t="s">
        <v>380</v>
      </c>
      <c r="B3" s="410"/>
      <c r="C3" s="410"/>
      <c r="D3" s="410"/>
      <c r="E3" s="410"/>
      <c r="F3" s="410"/>
    </row>
    <row r="4" spans="1:9" x14ac:dyDescent="0.25">
      <c r="F4" s="216" t="s">
        <v>230</v>
      </c>
    </row>
    <row r="5" spans="1:9" x14ac:dyDescent="0.25">
      <c r="B5" s="217" t="s">
        <v>60</v>
      </c>
      <c r="C5" s="217" t="s">
        <v>209</v>
      </c>
      <c r="D5" s="217" t="s">
        <v>373</v>
      </c>
      <c r="E5" s="217" t="s">
        <v>62</v>
      </c>
      <c r="F5" s="217" t="s">
        <v>63</v>
      </c>
    </row>
    <row r="6" spans="1:9" ht="16.5" thickBot="1" x14ac:dyDescent="0.3">
      <c r="B6" s="185"/>
      <c r="C6" s="185"/>
      <c r="D6" s="185"/>
      <c r="E6" s="185"/>
      <c r="F6" s="185"/>
    </row>
    <row r="7" spans="1:9" ht="16.5" thickBot="1" x14ac:dyDescent="0.3">
      <c r="A7" s="218" t="s">
        <v>231</v>
      </c>
      <c r="B7" s="219">
        <f t="shared" ref="B7:D7" si="0">+B9+B12+B15+B24+B21+B27</f>
        <v>254000</v>
      </c>
      <c r="C7" s="219">
        <f t="shared" si="0"/>
        <v>215900</v>
      </c>
      <c r="D7" s="219">
        <f t="shared" si="0"/>
        <v>0</v>
      </c>
      <c r="E7" s="219">
        <f>+E9+E12+E15+E24+E21+E27+E18</f>
        <v>323948443</v>
      </c>
      <c r="F7" s="219">
        <f>+F9+F12+F15+F24+F21+F27+F18</f>
        <v>324418343</v>
      </c>
      <c r="G7" s="220"/>
    </row>
    <row r="8" spans="1:9" x14ac:dyDescent="0.25">
      <c r="A8" s="185"/>
      <c r="B8" s="221"/>
      <c r="C8" s="221"/>
      <c r="D8" s="221"/>
      <c r="E8" s="221"/>
      <c r="F8" s="221"/>
    </row>
    <row r="9" spans="1:9" x14ac:dyDescent="0.25">
      <c r="A9" s="411" t="s">
        <v>232</v>
      </c>
      <c r="B9" s="413"/>
      <c r="C9" s="413">
        <v>88900</v>
      </c>
      <c r="D9" s="413"/>
      <c r="E9" s="413">
        <v>0</v>
      </c>
      <c r="F9" s="413">
        <f>SUM(B9:E10)</f>
        <v>88900</v>
      </c>
    </row>
    <row r="10" spans="1:9" x14ac:dyDescent="0.25">
      <c r="A10" s="412"/>
      <c r="B10" s="414"/>
      <c r="C10" s="414"/>
      <c r="D10" s="414"/>
      <c r="E10" s="414"/>
      <c r="F10" s="414"/>
    </row>
    <row r="11" spans="1:9" x14ac:dyDescent="0.25">
      <c r="B11" s="221"/>
      <c r="C11" s="222"/>
      <c r="D11" s="222"/>
      <c r="E11" s="222"/>
      <c r="F11" s="222"/>
    </row>
    <row r="12" spans="1:9" x14ac:dyDescent="0.25">
      <c r="A12" s="411" t="s">
        <v>233</v>
      </c>
      <c r="B12" s="413">
        <v>254000</v>
      </c>
      <c r="C12" s="413">
        <v>127000</v>
      </c>
      <c r="D12" s="413"/>
      <c r="E12" s="413"/>
      <c r="F12" s="413">
        <f>+B12+C12++E12</f>
        <v>381000</v>
      </c>
    </row>
    <row r="13" spans="1:9" x14ac:dyDescent="0.25">
      <c r="A13" s="412"/>
      <c r="B13" s="414"/>
      <c r="C13" s="414"/>
      <c r="D13" s="414"/>
      <c r="E13" s="414"/>
      <c r="F13" s="414"/>
    </row>
    <row r="14" spans="1:9" x14ac:dyDescent="0.25">
      <c r="B14" s="221"/>
      <c r="C14" s="222"/>
      <c r="D14" s="222"/>
      <c r="E14" s="222"/>
      <c r="F14" s="222"/>
    </row>
    <row r="15" spans="1:9" x14ac:dyDescent="0.25">
      <c r="A15" s="415" t="s">
        <v>374</v>
      </c>
      <c r="B15" s="413"/>
      <c r="C15" s="413"/>
      <c r="D15" s="413"/>
      <c r="E15" s="413">
        <v>259691111</v>
      </c>
      <c r="F15" s="413">
        <f>+B15+C15++E15</f>
        <v>259691111</v>
      </c>
    </row>
    <row r="16" spans="1:9" x14ac:dyDescent="0.25">
      <c r="A16" s="416"/>
      <c r="B16" s="417"/>
      <c r="C16" s="417"/>
      <c r="D16" s="417"/>
      <c r="E16" s="417"/>
      <c r="F16" s="417"/>
    </row>
    <row r="17" spans="1:7" x14ac:dyDescent="0.25">
      <c r="A17" s="309"/>
      <c r="B17" s="310"/>
      <c r="C17" s="310"/>
      <c r="D17" s="310"/>
      <c r="E17" s="310"/>
      <c r="F17" s="310"/>
    </row>
    <row r="18" spans="1:7" x14ac:dyDescent="0.25">
      <c r="A18" s="415" t="s">
        <v>376</v>
      </c>
      <c r="B18" s="413"/>
      <c r="C18" s="413"/>
      <c r="D18" s="413"/>
      <c r="E18" s="413">
        <v>31047807</v>
      </c>
      <c r="F18" s="413">
        <f>+B18+C18+E18</f>
        <v>31047807</v>
      </c>
    </row>
    <row r="19" spans="1:7" x14ac:dyDescent="0.25">
      <c r="A19" s="416" t="s">
        <v>234</v>
      </c>
      <c r="B19" s="414"/>
      <c r="C19" s="414"/>
      <c r="D19" s="414"/>
      <c r="E19" s="414"/>
      <c r="F19" s="414"/>
    </row>
    <row r="20" spans="1:7" x14ac:dyDescent="0.25">
      <c r="A20" s="309"/>
      <c r="B20" s="310"/>
      <c r="C20" s="310"/>
      <c r="D20" s="310"/>
      <c r="E20" s="310"/>
      <c r="F20" s="310"/>
    </row>
    <row r="21" spans="1:7" x14ac:dyDescent="0.25">
      <c r="A21" s="415" t="s">
        <v>382</v>
      </c>
      <c r="B21" s="413"/>
      <c r="C21" s="413"/>
      <c r="D21" s="413"/>
      <c r="E21" s="413">
        <v>27065525</v>
      </c>
      <c r="F21" s="413">
        <f>SUM(E21)</f>
        <v>27065525</v>
      </c>
    </row>
    <row r="22" spans="1:7" x14ac:dyDescent="0.25">
      <c r="A22" s="416"/>
      <c r="B22" s="417"/>
      <c r="C22" s="417"/>
      <c r="D22" s="417"/>
      <c r="E22" s="417"/>
      <c r="F22" s="417"/>
    </row>
    <row r="23" spans="1:7" x14ac:dyDescent="0.25">
      <c r="B23" s="221"/>
      <c r="C23" s="222"/>
      <c r="D23" s="222"/>
      <c r="E23" s="222"/>
      <c r="F23" s="222"/>
    </row>
    <row r="24" spans="1:7" x14ac:dyDescent="0.25">
      <c r="A24" s="415" t="s">
        <v>375</v>
      </c>
      <c r="B24" s="413"/>
      <c r="C24" s="413"/>
      <c r="D24" s="413"/>
      <c r="E24" s="413">
        <v>3680270</v>
      </c>
      <c r="F24" s="413">
        <f>+B24+C24++E24</f>
        <v>3680270</v>
      </c>
    </row>
    <row r="25" spans="1:7" x14ac:dyDescent="0.25">
      <c r="A25" s="416"/>
      <c r="B25" s="417"/>
      <c r="C25" s="417"/>
      <c r="D25" s="417"/>
      <c r="E25" s="417"/>
      <c r="F25" s="417"/>
    </row>
    <row r="26" spans="1:7" x14ac:dyDescent="0.25">
      <c r="A26" s="309"/>
      <c r="B26" s="310"/>
      <c r="C26" s="310"/>
      <c r="D26" s="310"/>
      <c r="E26" s="310"/>
      <c r="F26" s="310"/>
    </row>
    <row r="27" spans="1:7" x14ac:dyDescent="0.25">
      <c r="A27" s="415" t="s">
        <v>394</v>
      </c>
      <c r="B27" s="413"/>
      <c r="C27" s="413"/>
      <c r="D27" s="413"/>
      <c r="E27" s="413">
        <v>2463730</v>
      </c>
      <c r="F27" s="413">
        <f>SUM(E27)</f>
        <v>2463730</v>
      </c>
    </row>
    <row r="28" spans="1:7" x14ac:dyDescent="0.25">
      <c r="A28" s="416"/>
      <c r="B28" s="417"/>
      <c r="C28" s="417"/>
      <c r="D28" s="417"/>
      <c r="E28" s="417"/>
      <c r="F28" s="417"/>
    </row>
    <row r="29" spans="1:7" ht="16.5" thickBot="1" x14ac:dyDescent="0.3">
      <c r="B29" s="221"/>
      <c r="C29" s="221"/>
      <c r="D29" s="221"/>
      <c r="E29" s="221"/>
      <c r="F29" s="221"/>
    </row>
    <row r="30" spans="1:7" ht="16.5" thickBot="1" x14ac:dyDescent="0.3">
      <c r="A30" s="218" t="s">
        <v>235</v>
      </c>
      <c r="B30" s="219">
        <f>+B32+B35+B38</f>
        <v>0</v>
      </c>
      <c r="C30" s="219">
        <f t="shared" ref="C30:F30" si="1">+C32+C35+C38</f>
        <v>0</v>
      </c>
      <c r="D30" s="219">
        <f t="shared" si="1"/>
        <v>0</v>
      </c>
      <c r="E30" s="219">
        <f>+E32+E35+E38</f>
        <v>59019588</v>
      </c>
      <c r="F30" s="219">
        <f t="shared" si="1"/>
        <v>59019588</v>
      </c>
      <c r="G30" s="220"/>
    </row>
    <row r="31" spans="1:7" x14ac:dyDescent="0.25">
      <c r="B31" s="221"/>
      <c r="C31" s="221"/>
      <c r="D31" s="221"/>
      <c r="E31" s="221"/>
      <c r="F31" s="221"/>
    </row>
    <row r="32" spans="1:7" x14ac:dyDescent="0.25">
      <c r="A32" s="415" t="s">
        <v>383</v>
      </c>
      <c r="B32" s="413"/>
      <c r="C32" s="413"/>
      <c r="D32" s="413"/>
      <c r="E32" s="413">
        <v>28039879</v>
      </c>
      <c r="F32" s="413">
        <f>+B32+C32++E32</f>
        <v>28039879</v>
      </c>
    </row>
    <row r="33" spans="1:7" x14ac:dyDescent="0.25">
      <c r="A33" s="416" t="s">
        <v>364</v>
      </c>
      <c r="B33" s="414"/>
      <c r="C33" s="414"/>
      <c r="D33" s="414"/>
      <c r="E33" s="414"/>
      <c r="F33" s="414"/>
    </row>
    <row r="34" spans="1:7" x14ac:dyDescent="0.25">
      <c r="B34" s="222"/>
      <c r="C34" s="222"/>
      <c r="D34" s="222"/>
      <c r="E34" s="222"/>
      <c r="F34" s="222"/>
    </row>
    <row r="35" spans="1:7" x14ac:dyDescent="0.25">
      <c r="A35" s="415" t="s">
        <v>377</v>
      </c>
      <c r="B35" s="413"/>
      <c r="C35" s="413"/>
      <c r="D35" s="413"/>
      <c r="E35" s="413">
        <v>15701030</v>
      </c>
      <c r="F35" s="413">
        <f>+B35+C35++E35</f>
        <v>15701030</v>
      </c>
    </row>
    <row r="36" spans="1:7" x14ac:dyDescent="0.25">
      <c r="A36" s="416" t="s">
        <v>236</v>
      </c>
      <c r="B36" s="414"/>
      <c r="C36" s="414"/>
      <c r="D36" s="414"/>
      <c r="E36" s="414"/>
      <c r="F36" s="414"/>
    </row>
    <row r="37" spans="1:7" x14ac:dyDescent="0.25">
      <c r="B37" s="222"/>
      <c r="C37" s="222"/>
      <c r="D37" s="222"/>
      <c r="E37" s="222"/>
      <c r="F37" s="222"/>
    </row>
    <row r="38" spans="1:7" ht="15.75" customHeight="1" x14ac:dyDescent="0.25">
      <c r="A38" s="415" t="s">
        <v>378</v>
      </c>
      <c r="B38" s="413"/>
      <c r="C38" s="413"/>
      <c r="D38" s="413"/>
      <c r="E38" s="413">
        <v>15278679</v>
      </c>
      <c r="F38" s="413">
        <f>+B38+C38+E38</f>
        <v>15278679</v>
      </c>
    </row>
    <row r="39" spans="1:7" x14ac:dyDescent="0.25">
      <c r="A39" s="416" t="s">
        <v>237</v>
      </c>
      <c r="B39" s="414"/>
      <c r="C39" s="414"/>
      <c r="D39" s="414"/>
      <c r="E39" s="414"/>
      <c r="F39" s="414"/>
    </row>
    <row r="40" spans="1:7" ht="16.5" thickBot="1" x14ac:dyDescent="0.3">
      <c r="A40" s="224"/>
      <c r="B40" s="223"/>
      <c r="C40" s="223"/>
      <c r="D40" s="223"/>
      <c r="E40" s="223"/>
      <c r="F40" s="223"/>
    </row>
    <row r="41" spans="1:7" s="306" customFormat="1" ht="32.25" customHeight="1" thickBot="1" x14ac:dyDescent="0.3">
      <c r="A41" s="205" t="s">
        <v>379</v>
      </c>
      <c r="B41" s="304">
        <f>+B30+B7</f>
        <v>254000</v>
      </c>
      <c r="C41" s="304">
        <f>+C30+C7</f>
        <v>215900</v>
      </c>
      <c r="D41" s="304">
        <f>+D30+D7</f>
        <v>0</v>
      </c>
      <c r="E41" s="304">
        <f>+E30+E7</f>
        <v>382968031</v>
      </c>
      <c r="F41" s="304">
        <f>+F30+F7</f>
        <v>383437931</v>
      </c>
      <c r="G41" s="305"/>
    </row>
  </sheetData>
  <mergeCells count="63">
    <mergeCell ref="F18:F19"/>
    <mergeCell ref="A18:A19"/>
    <mergeCell ref="B18:B19"/>
    <mergeCell ref="C18:C19"/>
    <mergeCell ref="D18:D19"/>
    <mergeCell ref="E18:E19"/>
    <mergeCell ref="F35:F36"/>
    <mergeCell ref="A21:A22"/>
    <mergeCell ref="B21:B22"/>
    <mergeCell ref="C21:C22"/>
    <mergeCell ref="D21:D22"/>
    <mergeCell ref="E21:E22"/>
    <mergeCell ref="F21:F22"/>
    <mergeCell ref="C27:C28"/>
    <mergeCell ref="A35:A36"/>
    <mergeCell ref="B35:B36"/>
    <mergeCell ref="C35:C36"/>
    <mergeCell ref="D35:D36"/>
    <mergeCell ref="E35:E36"/>
    <mergeCell ref="A27:A28"/>
    <mergeCell ref="B27:B28"/>
    <mergeCell ref="D27:D28"/>
    <mergeCell ref="A38:A39"/>
    <mergeCell ref="B38:B39"/>
    <mergeCell ref="D38:D39"/>
    <mergeCell ref="E38:E39"/>
    <mergeCell ref="F38:F39"/>
    <mergeCell ref="C38:C39"/>
    <mergeCell ref="E27:E28"/>
    <mergeCell ref="F27:F28"/>
    <mergeCell ref="A32:A33"/>
    <mergeCell ref="B32:B33"/>
    <mergeCell ref="C32:C33"/>
    <mergeCell ref="D32:D33"/>
    <mergeCell ref="E32:E33"/>
    <mergeCell ref="F32:F33"/>
    <mergeCell ref="A24:A25"/>
    <mergeCell ref="B24:B25"/>
    <mergeCell ref="D24:D25"/>
    <mergeCell ref="E24:E25"/>
    <mergeCell ref="F24:F25"/>
    <mergeCell ref="C24:C25"/>
    <mergeCell ref="A12:A13"/>
    <mergeCell ref="B12:B13"/>
    <mergeCell ref="D12:D13"/>
    <mergeCell ref="E12:E13"/>
    <mergeCell ref="F12:F13"/>
    <mergeCell ref="C12:C13"/>
    <mergeCell ref="A15:A16"/>
    <mergeCell ref="B15:B16"/>
    <mergeCell ref="D15:D16"/>
    <mergeCell ref="E15:E16"/>
    <mergeCell ref="F15:F16"/>
    <mergeCell ref="C15:C16"/>
    <mergeCell ref="D1:F1"/>
    <mergeCell ref="G1:I1"/>
    <mergeCell ref="A3:F3"/>
    <mergeCell ref="A9:A10"/>
    <mergeCell ref="B9:B10"/>
    <mergeCell ref="D9:D10"/>
    <mergeCell ref="E9:E10"/>
    <mergeCell ref="F9:F10"/>
    <mergeCell ref="C9:C10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horizontalDpi="200" verticalDpi="200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C81F-9827-4C83-9BEA-9E6CD015323C}">
  <dimension ref="A1:R16"/>
  <sheetViews>
    <sheetView workbookViewId="0">
      <selection activeCell="C1" sqref="C1:E1"/>
    </sheetView>
  </sheetViews>
  <sheetFormatPr defaultColWidth="9.140625" defaultRowHeight="12.75" x14ac:dyDescent="0.2"/>
  <cols>
    <col min="1" max="1" width="3" style="225" customWidth="1"/>
    <col min="2" max="2" width="56.85546875" style="225" customWidth="1"/>
    <col min="3" max="3" width="22.5703125" style="239" customWidth="1"/>
    <col min="4" max="4" width="1.85546875" style="225" customWidth="1"/>
    <col min="5" max="5" width="1.28515625" style="225" customWidth="1"/>
    <col min="6" max="16384" width="9.140625" style="225"/>
  </cols>
  <sheetData>
    <row r="1" spans="1:18" ht="74.25" customHeight="1" x14ac:dyDescent="0.2">
      <c r="C1" s="418" t="s">
        <v>405</v>
      </c>
      <c r="D1" s="418"/>
      <c r="E1" s="418"/>
    </row>
    <row r="2" spans="1:18" s="227" customFormat="1" ht="105" customHeight="1" x14ac:dyDescent="0.25">
      <c r="A2" s="419" t="s">
        <v>238</v>
      </c>
      <c r="B2" s="419"/>
      <c r="C2" s="419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x14ac:dyDescent="0.2">
      <c r="C3" s="228" t="s">
        <v>56</v>
      </c>
    </row>
    <row r="4" spans="1:18" ht="24" customHeight="1" x14ac:dyDescent="0.25">
      <c r="A4" s="229"/>
      <c r="B4" s="230" t="s">
        <v>2</v>
      </c>
      <c r="C4" s="231" t="s">
        <v>385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</row>
    <row r="5" spans="1:18" x14ac:dyDescent="0.2">
      <c r="A5" s="233" t="s">
        <v>239</v>
      </c>
      <c r="B5" s="233" t="s">
        <v>240</v>
      </c>
      <c r="C5" s="234">
        <f>SUM(C6:C11)</f>
        <v>110956017</v>
      </c>
    </row>
    <row r="6" spans="1:18" x14ac:dyDescent="0.2">
      <c r="A6" s="235" t="s">
        <v>241</v>
      </c>
      <c r="B6" s="236" t="s">
        <v>242</v>
      </c>
      <c r="C6" s="237">
        <v>109950008</v>
      </c>
      <c r="F6" s="225" t="s">
        <v>243</v>
      </c>
    </row>
    <row r="7" spans="1:18" ht="25.5" x14ac:dyDescent="0.2">
      <c r="A7" s="235" t="s">
        <v>244</v>
      </c>
      <c r="B7" s="236" t="s">
        <v>245</v>
      </c>
      <c r="C7" s="237">
        <v>0</v>
      </c>
      <c r="F7" s="225" t="s">
        <v>246</v>
      </c>
    </row>
    <row r="8" spans="1:18" x14ac:dyDescent="0.2">
      <c r="A8" s="235" t="s">
        <v>247</v>
      </c>
      <c r="B8" s="236" t="s">
        <v>248</v>
      </c>
      <c r="C8" s="237">
        <v>0</v>
      </c>
      <c r="F8" s="225" t="s">
        <v>249</v>
      </c>
    </row>
    <row r="9" spans="1:18" ht="25.5" x14ac:dyDescent="0.2">
      <c r="A9" s="235" t="s">
        <v>250</v>
      </c>
      <c r="B9" s="236" t="s">
        <v>251</v>
      </c>
      <c r="C9" s="237">
        <v>0</v>
      </c>
    </row>
    <row r="10" spans="1:18" x14ac:dyDescent="0.2">
      <c r="A10" s="235" t="s">
        <v>252</v>
      </c>
      <c r="B10" s="236" t="s">
        <v>253</v>
      </c>
      <c r="C10" s="237">
        <v>1006009</v>
      </c>
      <c r="F10" s="225" t="s">
        <v>254</v>
      </c>
    </row>
    <row r="11" spans="1:18" x14ac:dyDescent="0.2">
      <c r="A11" s="235" t="s">
        <v>255</v>
      </c>
      <c r="B11" s="235" t="s">
        <v>256</v>
      </c>
      <c r="C11" s="237">
        <v>0</v>
      </c>
    </row>
    <row r="12" spans="1:18" ht="25.5" x14ac:dyDescent="0.2">
      <c r="A12" s="235"/>
      <c r="B12" s="238" t="s">
        <v>257</v>
      </c>
      <c r="C12" s="234">
        <v>0</v>
      </c>
      <c r="F12" s="225" t="s">
        <v>258</v>
      </c>
    </row>
    <row r="13" spans="1:18" x14ac:dyDescent="0.2">
      <c r="A13" s="233" t="s">
        <v>259</v>
      </c>
      <c r="B13" s="233" t="s">
        <v>260</v>
      </c>
      <c r="C13" s="234">
        <f>SUM(C14:C16)</f>
        <v>0</v>
      </c>
    </row>
    <row r="14" spans="1:18" x14ac:dyDescent="0.2">
      <c r="A14" s="235" t="s">
        <v>261</v>
      </c>
      <c r="B14" s="235" t="s">
        <v>262</v>
      </c>
      <c r="C14" s="237">
        <v>0</v>
      </c>
      <c r="F14" s="225" t="s">
        <v>263</v>
      </c>
    </row>
    <row r="15" spans="1:18" x14ac:dyDescent="0.2">
      <c r="A15" s="235" t="s">
        <v>264</v>
      </c>
      <c r="B15" s="235" t="s">
        <v>265</v>
      </c>
      <c r="C15" s="237">
        <v>0</v>
      </c>
    </row>
    <row r="16" spans="1:18" x14ac:dyDescent="0.2">
      <c r="A16" s="235" t="s">
        <v>266</v>
      </c>
      <c r="B16" s="235" t="s">
        <v>267</v>
      </c>
      <c r="C16" s="237">
        <v>0</v>
      </c>
      <c r="F16" s="225" t="s">
        <v>268</v>
      </c>
    </row>
  </sheetData>
  <mergeCells count="2">
    <mergeCell ref="C1:E1"/>
    <mergeCell ref="A2:C2"/>
  </mergeCells>
  <pageMargins left="0.75" right="0.75" top="1" bottom="1" header="0.5" footer="0.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0C1-C9C1-4923-AB20-69093C62435E}">
  <sheetPr>
    <pageSetUpPr fitToPage="1"/>
  </sheetPr>
  <dimension ref="A1:X37"/>
  <sheetViews>
    <sheetView zoomScaleNormal="100" workbookViewId="0">
      <selection activeCell="G26" sqref="G26"/>
    </sheetView>
  </sheetViews>
  <sheetFormatPr defaultColWidth="9.140625" defaultRowHeight="12.75" x14ac:dyDescent="0.2"/>
  <cols>
    <col min="1" max="1" width="13.5703125" style="72" customWidth="1"/>
    <col min="2" max="2" width="11.140625" style="72" customWidth="1"/>
    <col min="3" max="3" width="12" style="72" customWidth="1"/>
    <col min="4" max="4" width="13" style="72" bestFit="1" customWidth="1"/>
    <col min="5" max="5" width="12.5703125" style="72" customWidth="1"/>
    <col min="6" max="6" width="15.85546875" style="72" bestFit="1" customWidth="1"/>
    <col min="7" max="7" width="13" style="72" customWidth="1"/>
    <col min="8" max="8" width="2.85546875" style="72" customWidth="1"/>
    <col min="9" max="16384" width="9.140625" style="72"/>
  </cols>
  <sheetData>
    <row r="1" spans="1:24" ht="57" customHeight="1" x14ac:dyDescent="0.25">
      <c r="A1" s="240"/>
      <c r="B1" s="240"/>
      <c r="C1" s="240"/>
      <c r="D1" s="240"/>
      <c r="E1" s="422" t="s">
        <v>406</v>
      </c>
      <c r="F1" s="423"/>
      <c r="G1" s="423"/>
      <c r="H1" s="423"/>
      <c r="I1" s="240"/>
    </row>
    <row r="2" spans="1:24" ht="15.75" x14ac:dyDescent="0.25">
      <c r="A2" s="240"/>
      <c r="B2" s="240"/>
      <c r="C2" s="240"/>
      <c r="D2" s="240"/>
      <c r="E2" s="423"/>
      <c r="F2" s="423"/>
      <c r="G2" s="423"/>
      <c r="H2" s="423"/>
      <c r="I2" s="240"/>
    </row>
    <row r="3" spans="1:24" ht="12.75" customHeight="1" x14ac:dyDescent="0.25">
      <c r="A3" s="240"/>
      <c r="B3" s="240"/>
      <c r="C3" s="105"/>
      <c r="D3" s="240"/>
      <c r="E3" s="423"/>
      <c r="F3" s="423"/>
      <c r="G3" s="423"/>
      <c r="H3" s="423"/>
      <c r="I3" s="240"/>
      <c r="K3" s="240"/>
      <c r="L3" s="240"/>
      <c r="M3" s="105"/>
      <c r="N3" s="240"/>
      <c r="O3" s="105"/>
      <c r="P3" s="240"/>
      <c r="Q3" s="240"/>
      <c r="R3" s="240"/>
      <c r="S3" s="240"/>
      <c r="U3" s="240"/>
      <c r="V3" s="240"/>
      <c r="W3" s="105"/>
      <c r="X3" s="240"/>
    </row>
    <row r="4" spans="1:24" ht="15.75" x14ac:dyDescent="0.25">
      <c r="A4" s="240"/>
      <c r="B4" s="240"/>
      <c r="C4" s="105"/>
      <c r="D4" s="240"/>
      <c r="E4" s="423"/>
      <c r="F4" s="423"/>
      <c r="G4" s="423"/>
      <c r="H4" s="423"/>
      <c r="I4" s="240"/>
      <c r="K4" s="240"/>
      <c r="L4" s="240"/>
      <c r="M4" s="105"/>
      <c r="N4" s="240"/>
      <c r="O4" s="105"/>
      <c r="P4" s="240"/>
      <c r="Q4" s="240"/>
      <c r="R4" s="240"/>
      <c r="S4" s="240"/>
      <c r="U4" s="240"/>
      <c r="V4" s="240"/>
      <c r="W4" s="105"/>
      <c r="X4" s="240"/>
    </row>
    <row r="5" spans="1:24" ht="15.75" x14ac:dyDescent="0.25">
      <c r="A5" s="424" t="s">
        <v>384</v>
      </c>
      <c r="B5" s="424"/>
      <c r="C5" s="424"/>
      <c r="D5" s="424"/>
      <c r="E5" s="424"/>
      <c r="F5" s="424"/>
      <c r="G5" s="424"/>
      <c r="H5" s="240"/>
      <c r="I5" s="240"/>
    </row>
    <row r="6" spans="1:24" ht="15.75" x14ac:dyDescent="0.25">
      <c r="A6" s="240"/>
      <c r="B6" s="240"/>
      <c r="C6" s="240"/>
      <c r="D6" s="240"/>
      <c r="E6" s="240"/>
      <c r="F6" s="240"/>
      <c r="G6" s="240"/>
      <c r="H6" s="240"/>
      <c r="I6" s="240"/>
    </row>
    <row r="7" spans="1:24" ht="15.75" x14ac:dyDescent="0.25">
      <c r="A7" s="240"/>
      <c r="B7" s="240"/>
      <c r="C7" s="240"/>
      <c r="D7" s="240"/>
      <c r="E7" s="240"/>
      <c r="F7" s="425" t="s">
        <v>269</v>
      </c>
      <c r="G7" s="425"/>
      <c r="H7" s="240"/>
      <c r="I7" s="240"/>
    </row>
    <row r="8" spans="1:24" ht="16.5" thickBot="1" x14ac:dyDescent="0.3">
      <c r="A8" s="240"/>
      <c r="B8" s="240"/>
      <c r="C8" s="240"/>
      <c r="D8" s="240"/>
      <c r="E8" s="240"/>
      <c r="F8" s="240"/>
      <c r="G8" s="240"/>
      <c r="H8" s="240"/>
      <c r="I8" s="240"/>
    </row>
    <row r="9" spans="1:24" ht="16.5" thickBot="1" x14ac:dyDescent="0.3">
      <c r="A9" s="426" t="s">
        <v>270</v>
      </c>
      <c r="B9" s="426" t="s">
        <v>271</v>
      </c>
      <c r="C9" s="426" t="s">
        <v>272</v>
      </c>
      <c r="D9" s="429" t="s">
        <v>273</v>
      </c>
      <c r="E9" s="430"/>
      <c r="F9" s="430"/>
      <c r="G9" s="426" t="s">
        <v>274</v>
      </c>
      <c r="H9" s="240"/>
      <c r="I9" s="240"/>
    </row>
    <row r="10" spans="1:24" ht="15.75" x14ac:dyDescent="0.25">
      <c r="A10" s="427"/>
      <c r="B10" s="427"/>
      <c r="C10" s="427" t="s">
        <v>275</v>
      </c>
      <c r="D10" s="426" t="s">
        <v>276</v>
      </c>
      <c r="E10" s="426" t="s">
        <v>277</v>
      </c>
      <c r="F10" s="426" t="s">
        <v>278</v>
      </c>
      <c r="G10" s="427" t="s">
        <v>275</v>
      </c>
      <c r="H10" s="240"/>
      <c r="I10" s="240"/>
    </row>
    <row r="11" spans="1:24" ht="16.5" thickBot="1" x14ac:dyDescent="0.3">
      <c r="A11" s="428"/>
      <c r="B11" s="428"/>
      <c r="C11" s="428" t="s">
        <v>279</v>
      </c>
      <c r="D11" s="428"/>
      <c r="E11" s="428" t="s">
        <v>277</v>
      </c>
      <c r="F11" s="428" t="s">
        <v>278</v>
      </c>
      <c r="G11" s="428" t="s">
        <v>279</v>
      </c>
      <c r="H11" s="240"/>
      <c r="I11" s="240"/>
    </row>
    <row r="12" spans="1:24" ht="15.75" x14ac:dyDescent="0.25">
      <c r="A12" s="420" t="s">
        <v>280</v>
      </c>
      <c r="B12" s="241" t="s">
        <v>281</v>
      </c>
      <c r="C12" s="242">
        <v>366656</v>
      </c>
      <c r="D12" s="243">
        <f>+ei!L27</f>
        <v>68720</v>
      </c>
      <c r="E12" s="243">
        <f>+ei!L47</f>
        <v>110203</v>
      </c>
      <c r="F12" s="244">
        <f>+D12-E12</f>
        <v>-41483</v>
      </c>
      <c r="G12" s="245">
        <f>+C12+F12</f>
        <v>325173</v>
      </c>
      <c r="H12" s="246"/>
      <c r="I12" s="246"/>
      <c r="J12" s="81"/>
    </row>
    <row r="13" spans="1:24" ht="16.5" thickBot="1" x14ac:dyDescent="0.3">
      <c r="A13" s="421"/>
      <c r="B13" s="247" t="s">
        <v>282</v>
      </c>
      <c r="C13" s="248"/>
      <c r="D13" s="249">
        <f>+D12</f>
        <v>68720</v>
      </c>
      <c r="E13" s="249">
        <f>+E12</f>
        <v>110203</v>
      </c>
      <c r="F13" s="250">
        <f>+D13-E13</f>
        <v>-41483</v>
      </c>
      <c r="G13" s="251"/>
      <c r="H13" s="240"/>
      <c r="I13" s="240"/>
    </row>
    <row r="14" spans="1:24" ht="15.75" x14ac:dyDescent="0.25">
      <c r="A14" s="420" t="s">
        <v>283</v>
      </c>
      <c r="B14" s="252" t="s">
        <v>281</v>
      </c>
      <c r="C14" s="253">
        <f>+G12</f>
        <v>325173</v>
      </c>
      <c r="D14" s="253">
        <f>+ei!M27</f>
        <v>82328</v>
      </c>
      <c r="E14" s="253">
        <f>+ei!M47</f>
        <v>54074</v>
      </c>
      <c r="F14" s="244">
        <f>+D14-E14</f>
        <v>28254</v>
      </c>
      <c r="G14" s="254">
        <f t="shared" ref="G14:G34" si="0">+C14+F14</f>
        <v>353427</v>
      </c>
      <c r="H14" s="246"/>
      <c r="I14" s="246"/>
      <c r="J14" s="81"/>
    </row>
    <row r="15" spans="1:24" ht="16.5" thickBot="1" x14ac:dyDescent="0.3">
      <c r="A15" s="421"/>
      <c r="B15" s="247" t="s">
        <v>282</v>
      </c>
      <c r="C15" s="248"/>
      <c r="D15" s="249">
        <f>SUM(D13:D14)</f>
        <v>151048</v>
      </c>
      <c r="E15" s="249">
        <f>SUM(E13:E14)</f>
        <v>164277</v>
      </c>
      <c r="F15" s="250">
        <f t="shared" ref="F15:F35" si="1">+D15-E15</f>
        <v>-13229</v>
      </c>
      <c r="G15" s="251"/>
      <c r="H15" s="240"/>
      <c r="I15" s="240"/>
    </row>
    <row r="16" spans="1:24" ht="15.75" x14ac:dyDescent="0.25">
      <c r="A16" s="420" t="s">
        <v>284</v>
      </c>
      <c r="B16" s="252" t="s">
        <v>281</v>
      </c>
      <c r="C16" s="255">
        <f>+G14</f>
        <v>353427</v>
      </c>
      <c r="D16" s="255">
        <f>+ei!N27</f>
        <v>67715</v>
      </c>
      <c r="E16" s="255">
        <f>+ei!N47</f>
        <v>115150</v>
      </c>
      <c r="F16" s="244">
        <f t="shared" si="1"/>
        <v>-47435</v>
      </c>
      <c r="G16" s="254">
        <f t="shared" si="0"/>
        <v>305992</v>
      </c>
      <c r="H16" s="246"/>
      <c r="I16" s="240"/>
    </row>
    <row r="17" spans="1:10" ht="16.5" thickBot="1" x14ac:dyDescent="0.3">
      <c r="A17" s="421"/>
      <c r="B17" s="256" t="s">
        <v>282</v>
      </c>
      <c r="C17" s="248"/>
      <c r="D17" s="249">
        <f>SUM(D15:D16)</f>
        <v>218763</v>
      </c>
      <c r="E17" s="249">
        <f>SUM(E15:E16)</f>
        <v>279427</v>
      </c>
      <c r="F17" s="250">
        <f t="shared" si="1"/>
        <v>-60664</v>
      </c>
      <c r="G17" s="251"/>
      <c r="H17" s="240"/>
      <c r="I17" s="240"/>
    </row>
    <row r="18" spans="1:10" ht="15.75" x14ac:dyDescent="0.25">
      <c r="A18" s="420" t="s">
        <v>285</v>
      </c>
      <c r="B18" s="257" t="s">
        <v>281</v>
      </c>
      <c r="C18" s="255">
        <f>+G16</f>
        <v>305992</v>
      </c>
      <c r="D18" s="255">
        <f>+ei!O27</f>
        <v>75997</v>
      </c>
      <c r="E18" s="255">
        <f>+ei!O47</f>
        <v>52332</v>
      </c>
      <c r="F18" s="244">
        <f t="shared" si="1"/>
        <v>23665</v>
      </c>
      <c r="G18" s="254">
        <f t="shared" si="0"/>
        <v>329657</v>
      </c>
      <c r="H18" s="246"/>
      <c r="I18" s="240"/>
    </row>
    <row r="19" spans="1:10" ht="16.5" thickBot="1" x14ac:dyDescent="0.3">
      <c r="A19" s="421"/>
      <c r="B19" s="247" t="s">
        <v>282</v>
      </c>
      <c r="C19" s="248"/>
      <c r="D19" s="249">
        <f>SUM(D17:D18)</f>
        <v>294760</v>
      </c>
      <c r="E19" s="249">
        <f>SUM(E17:E18)</f>
        <v>331759</v>
      </c>
      <c r="F19" s="250">
        <f t="shared" si="1"/>
        <v>-36999</v>
      </c>
      <c r="G19" s="251"/>
      <c r="H19" s="240"/>
      <c r="I19" s="240"/>
    </row>
    <row r="20" spans="1:10" ht="15.75" x14ac:dyDescent="0.25">
      <c r="A20" s="420" t="s">
        <v>286</v>
      </c>
      <c r="B20" s="252" t="s">
        <v>281</v>
      </c>
      <c r="C20" s="255">
        <f>+G18</f>
        <v>329657</v>
      </c>
      <c r="D20" s="255">
        <f>+ei!P27</f>
        <v>74920</v>
      </c>
      <c r="E20" s="255">
        <f>+ei!P47</f>
        <v>104386</v>
      </c>
      <c r="F20" s="244">
        <f t="shared" si="1"/>
        <v>-29466</v>
      </c>
      <c r="G20" s="254">
        <f t="shared" si="0"/>
        <v>300191</v>
      </c>
      <c r="H20" s="246"/>
      <c r="I20" s="240"/>
    </row>
    <row r="21" spans="1:10" ht="16.5" thickBot="1" x14ac:dyDescent="0.3">
      <c r="A21" s="421"/>
      <c r="B21" s="247" t="s">
        <v>282</v>
      </c>
      <c r="C21" s="248"/>
      <c r="D21" s="249">
        <f>SUM(D19:D20)</f>
        <v>369680</v>
      </c>
      <c r="E21" s="249">
        <f>SUM(E19:E20)</f>
        <v>436145</v>
      </c>
      <c r="F21" s="250">
        <f t="shared" si="1"/>
        <v>-66465</v>
      </c>
      <c r="G21" s="251"/>
      <c r="H21" s="240"/>
      <c r="I21" s="240"/>
      <c r="J21" s="73"/>
    </row>
    <row r="22" spans="1:10" ht="15.75" x14ac:dyDescent="0.25">
      <c r="A22" s="431" t="s">
        <v>287</v>
      </c>
      <c r="B22" s="258" t="s">
        <v>281</v>
      </c>
      <c r="C22" s="259">
        <f>+G20</f>
        <v>300191</v>
      </c>
      <c r="D22" s="259">
        <f>+ei!Q27</f>
        <v>74411</v>
      </c>
      <c r="E22" s="259">
        <f>+ei!Q47</f>
        <v>73083</v>
      </c>
      <c r="F22" s="260">
        <f t="shared" si="1"/>
        <v>1328</v>
      </c>
      <c r="G22" s="261">
        <f t="shared" si="0"/>
        <v>301519</v>
      </c>
      <c r="H22" s="246"/>
      <c r="I22" s="240"/>
    </row>
    <row r="23" spans="1:10" ht="16.5" thickBot="1" x14ac:dyDescent="0.3">
      <c r="A23" s="432"/>
      <c r="B23" s="247" t="s">
        <v>282</v>
      </c>
      <c r="C23" s="262"/>
      <c r="D23" s="263">
        <f>SUM(D21:D22)</f>
        <v>444091</v>
      </c>
      <c r="E23" s="263">
        <f>SUM(E21:E22)</f>
        <v>509228</v>
      </c>
      <c r="F23" s="264">
        <f t="shared" si="1"/>
        <v>-65137</v>
      </c>
      <c r="G23" s="265"/>
      <c r="H23" s="240"/>
      <c r="I23" s="240"/>
    </row>
    <row r="24" spans="1:10" ht="15.75" x14ac:dyDescent="0.25">
      <c r="A24" s="431" t="s">
        <v>288</v>
      </c>
      <c r="B24" s="258" t="s">
        <v>281</v>
      </c>
      <c r="C24" s="259">
        <f>+G22</f>
        <v>301519</v>
      </c>
      <c r="D24" s="259">
        <f>+ei!R27</f>
        <v>91913</v>
      </c>
      <c r="E24" s="259">
        <f>+ei!R47</f>
        <v>110237</v>
      </c>
      <c r="F24" s="260">
        <f t="shared" si="1"/>
        <v>-18324</v>
      </c>
      <c r="G24" s="261">
        <f t="shared" si="0"/>
        <v>283195</v>
      </c>
      <c r="H24" s="246"/>
      <c r="I24" s="240"/>
    </row>
    <row r="25" spans="1:10" ht="16.5" thickBot="1" x14ac:dyDescent="0.3">
      <c r="A25" s="432"/>
      <c r="B25" s="247" t="s">
        <v>282</v>
      </c>
      <c r="C25" s="262"/>
      <c r="D25" s="263">
        <f>SUM(D23:D24)</f>
        <v>536004</v>
      </c>
      <c r="E25" s="263">
        <f>SUM(E23:E24)</f>
        <v>619465</v>
      </c>
      <c r="F25" s="264">
        <f t="shared" si="1"/>
        <v>-83461</v>
      </c>
      <c r="G25" s="265"/>
      <c r="H25" s="240"/>
      <c r="I25" s="240"/>
    </row>
    <row r="26" spans="1:10" ht="15.75" x14ac:dyDescent="0.25">
      <c r="A26" s="433" t="s">
        <v>289</v>
      </c>
      <c r="B26" s="266" t="s">
        <v>281</v>
      </c>
      <c r="C26" s="267">
        <f>+G24</f>
        <v>283195</v>
      </c>
      <c r="D26" s="267">
        <f>+ei!S27</f>
        <v>78456</v>
      </c>
      <c r="E26" s="267">
        <f>+ei!S47</f>
        <v>107869</v>
      </c>
      <c r="F26" s="244">
        <f t="shared" si="1"/>
        <v>-29413</v>
      </c>
      <c r="G26" s="254">
        <f t="shared" si="0"/>
        <v>253782</v>
      </c>
      <c r="H26" s="246"/>
      <c r="I26" s="240"/>
    </row>
    <row r="27" spans="1:10" ht="16.5" thickBot="1" x14ac:dyDescent="0.3">
      <c r="A27" s="434"/>
      <c r="B27" s="268" t="s">
        <v>282</v>
      </c>
      <c r="C27" s="269"/>
      <c r="D27" s="270">
        <f>SUM(D25:D26)</f>
        <v>614460</v>
      </c>
      <c r="E27" s="270">
        <f>SUM(E25:E26)</f>
        <v>727334</v>
      </c>
      <c r="F27" s="250">
        <f t="shared" si="1"/>
        <v>-112874</v>
      </c>
      <c r="G27" s="251"/>
      <c r="H27" s="240"/>
      <c r="I27" s="240"/>
    </row>
    <row r="28" spans="1:10" ht="15.75" x14ac:dyDescent="0.25">
      <c r="A28" s="433" t="s">
        <v>290</v>
      </c>
      <c r="B28" s="266" t="s">
        <v>281</v>
      </c>
      <c r="C28" s="267">
        <f>+G26</f>
        <v>253782</v>
      </c>
      <c r="D28" s="267">
        <f>+ei!T27</f>
        <v>88570</v>
      </c>
      <c r="E28" s="267">
        <f>+ei!T47</f>
        <v>67093</v>
      </c>
      <c r="F28" s="244">
        <f t="shared" si="1"/>
        <v>21477</v>
      </c>
      <c r="G28" s="254">
        <f t="shared" si="0"/>
        <v>275259</v>
      </c>
      <c r="H28" s="246"/>
      <c r="I28" s="240"/>
    </row>
    <row r="29" spans="1:10" ht="16.5" thickBot="1" x14ac:dyDescent="0.3">
      <c r="A29" s="434"/>
      <c r="B29" s="247" t="s">
        <v>282</v>
      </c>
      <c r="C29" s="269"/>
      <c r="D29" s="270">
        <f>SUM(D27:D28)</f>
        <v>703030</v>
      </c>
      <c r="E29" s="270">
        <f>SUM(E27:E28)</f>
        <v>794427</v>
      </c>
      <c r="F29" s="250">
        <f t="shared" si="1"/>
        <v>-91397</v>
      </c>
      <c r="G29" s="251"/>
      <c r="H29" s="240"/>
      <c r="I29" s="240"/>
    </row>
    <row r="30" spans="1:10" ht="15.75" x14ac:dyDescent="0.25">
      <c r="A30" s="433" t="s">
        <v>291</v>
      </c>
      <c r="B30" s="266" t="s">
        <v>281</v>
      </c>
      <c r="C30" s="267">
        <f>+G28</f>
        <v>275259</v>
      </c>
      <c r="D30" s="267">
        <f>+ei!U27</f>
        <v>110438</v>
      </c>
      <c r="E30" s="267">
        <f>+ei!U47</f>
        <v>81172</v>
      </c>
      <c r="F30" s="271">
        <f t="shared" si="1"/>
        <v>29266</v>
      </c>
      <c r="G30" s="272">
        <f t="shared" si="0"/>
        <v>304525</v>
      </c>
      <c r="H30" s="246"/>
      <c r="I30" s="240"/>
    </row>
    <row r="31" spans="1:10" ht="16.5" thickBot="1" x14ac:dyDescent="0.3">
      <c r="A31" s="434"/>
      <c r="B31" s="247" t="s">
        <v>282</v>
      </c>
      <c r="C31" s="269"/>
      <c r="D31" s="270">
        <f>SUM(D29:D30)</f>
        <v>813468</v>
      </c>
      <c r="E31" s="270">
        <f>SUM(E29:E30)</f>
        <v>875599</v>
      </c>
      <c r="F31" s="273">
        <f t="shared" si="1"/>
        <v>-62131</v>
      </c>
      <c r="G31" s="274"/>
      <c r="H31" s="240"/>
      <c r="I31" s="240"/>
    </row>
    <row r="32" spans="1:10" ht="15.75" x14ac:dyDescent="0.25">
      <c r="A32" s="420" t="s">
        <v>292</v>
      </c>
      <c r="B32" s="252" t="s">
        <v>281</v>
      </c>
      <c r="C32" s="255">
        <f>+G30</f>
        <v>304525</v>
      </c>
      <c r="D32" s="255">
        <f>+ei!V27</f>
        <v>88038</v>
      </c>
      <c r="E32" s="255">
        <f>+ei!V47</f>
        <v>63396</v>
      </c>
      <c r="F32" s="244">
        <f t="shared" si="1"/>
        <v>24642</v>
      </c>
      <c r="G32" s="254">
        <f t="shared" si="0"/>
        <v>329167</v>
      </c>
      <c r="H32" s="246"/>
      <c r="I32" s="240"/>
    </row>
    <row r="33" spans="1:9" ht="16.5" thickBot="1" x14ac:dyDescent="0.3">
      <c r="A33" s="421"/>
      <c r="B33" s="247" t="s">
        <v>282</v>
      </c>
      <c r="C33" s="248"/>
      <c r="D33" s="249">
        <f>SUM(D31:D32)</f>
        <v>901506</v>
      </c>
      <c r="E33" s="249">
        <f>SUM(E31:E32)</f>
        <v>938995</v>
      </c>
      <c r="F33" s="250">
        <f t="shared" si="1"/>
        <v>-37489</v>
      </c>
      <c r="G33" s="251"/>
      <c r="H33" s="240"/>
      <c r="I33" s="240"/>
    </row>
    <row r="34" spans="1:9" ht="15.75" x14ac:dyDescent="0.25">
      <c r="A34" s="420" t="s">
        <v>293</v>
      </c>
      <c r="B34" s="252" t="s">
        <v>281</v>
      </c>
      <c r="C34" s="255">
        <f>+G32</f>
        <v>329167</v>
      </c>
      <c r="D34" s="255">
        <f>+ei!W27</f>
        <v>105606</v>
      </c>
      <c r="E34" s="255">
        <f>+ei!W47</f>
        <v>68117</v>
      </c>
      <c r="F34" s="244">
        <f t="shared" si="1"/>
        <v>37489</v>
      </c>
      <c r="G34" s="254">
        <f t="shared" si="0"/>
        <v>366656</v>
      </c>
      <c r="H34" s="246"/>
      <c r="I34" s="240"/>
    </row>
    <row r="35" spans="1:9" ht="16.5" thickBot="1" x14ac:dyDescent="0.3">
      <c r="A35" s="421"/>
      <c r="B35" s="247" t="s">
        <v>282</v>
      </c>
      <c r="C35" s="248"/>
      <c r="D35" s="249">
        <f>SUM(D33:D34)</f>
        <v>1007112</v>
      </c>
      <c r="E35" s="249">
        <f>SUM(E33:E34)</f>
        <v>1007112</v>
      </c>
      <c r="F35" s="250">
        <f t="shared" si="1"/>
        <v>0</v>
      </c>
      <c r="G35" s="251"/>
      <c r="H35" s="246"/>
      <c r="I35" s="246"/>
    </row>
    <row r="37" spans="1:9" x14ac:dyDescent="0.2">
      <c r="A37" s="275"/>
    </row>
  </sheetData>
  <mergeCells count="23">
    <mergeCell ref="A34:A35"/>
    <mergeCell ref="A22:A23"/>
    <mergeCell ref="A24:A25"/>
    <mergeCell ref="A26:A27"/>
    <mergeCell ref="A28:A29"/>
    <mergeCell ref="A30:A31"/>
    <mergeCell ref="A32:A33"/>
    <mergeCell ref="A20:A21"/>
    <mergeCell ref="E1:H4"/>
    <mergeCell ref="A5:G5"/>
    <mergeCell ref="F7:G7"/>
    <mergeCell ref="A9:A11"/>
    <mergeCell ref="B9:B11"/>
    <mergeCell ref="C9:C11"/>
    <mergeCell ref="D9:F9"/>
    <mergeCell ref="G9:G11"/>
    <mergeCell ref="D10:D11"/>
    <mergeCell ref="E10:E11"/>
    <mergeCell ref="F10:F11"/>
    <mergeCell ref="A12:A13"/>
    <mergeCell ref="A14:A15"/>
    <mergeCell ref="A16:A17"/>
    <mergeCell ref="A18:A1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43912-31B2-46C7-A279-ED3489B7B92B}">
  <dimension ref="A1:Z48"/>
  <sheetViews>
    <sheetView topLeftCell="A3" zoomScaleNormal="100" workbookViewId="0">
      <selection activeCell="U3" sqref="U3:X6"/>
    </sheetView>
  </sheetViews>
  <sheetFormatPr defaultColWidth="9.140625" defaultRowHeight="15.75" x14ac:dyDescent="0.25"/>
  <cols>
    <col min="1" max="1" width="2.28515625" style="240" customWidth="1"/>
    <col min="2" max="2" width="4.7109375" style="240" customWidth="1"/>
    <col min="3" max="3" width="6.28515625" style="240" customWidth="1"/>
    <col min="4" max="4" width="5.7109375" style="240" customWidth="1"/>
    <col min="5" max="6" width="9.140625" style="240"/>
    <col min="7" max="7" width="3" style="240" customWidth="1"/>
    <col min="8" max="8" width="0.28515625" style="240" customWidth="1"/>
    <col min="9" max="9" width="1.140625" style="240" customWidth="1"/>
    <col min="10" max="10" width="6.5703125" style="240" customWidth="1"/>
    <col min="11" max="11" width="3.85546875" style="240" hidden="1" customWidth="1"/>
    <col min="12" max="15" width="10.85546875" style="240" bestFit="1" customWidth="1"/>
    <col min="16" max="16" width="11" style="240" customWidth="1"/>
    <col min="17" max="18" width="10.85546875" style="240" bestFit="1" customWidth="1"/>
    <col min="19" max="19" width="11.28515625" style="240" bestFit="1" customWidth="1"/>
    <col min="20" max="20" width="10.7109375" style="240" customWidth="1"/>
    <col min="21" max="23" width="10.85546875" style="240" bestFit="1" customWidth="1"/>
    <col min="24" max="24" width="13.85546875" style="240" customWidth="1"/>
    <col min="25" max="25" width="10.140625" style="240" bestFit="1" customWidth="1"/>
    <col min="26" max="16384" width="9.140625" style="240"/>
  </cols>
  <sheetData>
    <row r="1" spans="1:24" hidden="1" x14ac:dyDescent="0.25">
      <c r="T1" s="437"/>
      <c r="U1" s="438"/>
      <c r="V1" s="438"/>
      <c r="W1" s="439"/>
      <c r="X1" s="439"/>
    </row>
    <row r="2" spans="1:24" hidden="1" x14ac:dyDescent="0.25"/>
    <row r="3" spans="1:24" x14ac:dyDescent="0.25">
      <c r="U3" s="422" t="s">
        <v>407</v>
      </c>
      <c r="V3" s="423"/>
      <c r="W3" s="423"/>
      <c r="X3" s="423"/>
    </row>
    <row r="4" spans="1:24" x14ac:dyDescent="0.25">
      <c r="U4" s="423"/>
      <c r="V4" s="423"/>
      <c r="W4" s="423"/>
      <c r="X4" s="423"/>
    </row>
    <row r="5" spans="1:24" x14ac:dyDescent="0.25">
      <c r="U5" s="423"/>
      <c r="V5" s="423"/>
      <c r="W5" s="423"/>
      <c r="X5" s="423"/>
    </row>
    <row r="6" spans="1:24" x14ac:dyDescent="0.25">
      <c r="U6" s="423"/>
      <c r="V6" s="423"/>
      <c r="W6" s="423"/>
      <c r="X6" s="423"/>
    </row>
    <row r="7" spans="1:24" x14ac:dyDescent="0.25">
      <c r="A7" s="440" t="s">
        <v>386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</row>
    <row r="9" spans="1:24" x14ac:dyDescent="0.25">
      <c r="X9" s="276" t="s">
        <v>269</v>
      </c>
    </row>
    <row r="10" spans="1:24" x14ac:dyDescent="0.25">
      <c r="W10" s="425"/>
      <c r="X10" s="425"/>
    </row>
    <row r="11" spans="1:24" ht="16.5" thickBot="1" x14ac:dyDescent="0.3">
      <c r="A11" s="240" t="s">
        <v>294</v>
      </c>
      <c r="E11" s="240" t="s">
        <v>259</v>
      </c>
      <c r="L11" s="277" t="s">
        <v>295</v>
      </c>
      <c r="M11" s="277" t="s">
        <v>296</v>
      </c>
      <c r="N11" s="277" t="s">
        <v>297</v>
      </c>
      <c r="O11" s="277" t="s">
        <v>298</v>
      </c>
      <c r="P11" s="277" t="s">
        <v>299</v>
      </c>
      <c r="Q11" s="277" t="s">
        <v>300</v>
      </c>
      <c r="R11" s="277" t="s">
        <v>301</v>
      </c>
      <c r="S11" s="277" t="s">
        <v>302</v>
      </c>
      <c r="T11" s="277" t="s">
        <v>303</v>
      </c>
      <c r="U11" s="277" t="s">
        <v>304</v>
      </c>
      <c r="V11" s="277" t="s">
        <v>305</v>
      </c>
      <c r="W11" s="277" t="s">
        <v>306</v>
      </c>
      <c r="X11" s="277" t="s">
        <v>307</v>
      </c>
    </row>
    <row r="12" spans="1:24" x14ac:dyDescent="0.25">
      <c r="A12" s="442" t="s">
        <v>58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4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</row>
    <row r="13" spans="1:24" x14ac:dyDescent="0.25">
      <c r="A13" s="445"/>
      <c r="B13" s="441"/>
      <c r="C13" s="441"/>
      <c r="D13" s="441"/>
      <c r="E13" s="441"/>
      <c r="F13" s="441"/>
      <c r="G13" s="441"/>
      <c r="H13" s="441"/>
      <c r="I13" s="441"/>
      <c r="J13" s="441"/>
      <c r="K13" s="446"/>
      <c r="L13" s="280" t="s">
        <v>308</v>
      </c>
      <c r="M13" s="280" t="s">
        <v>309</v>
      </c>
      <c r="N13" s="280" t="s">
        <v>310</v>
      </c>
      <c r="O13" s="280" t="s">
        <v>311</v>
      </c>
      <c r="P13" s="280" t="s">
        <v>312</v>
      </c>
      <c r="Q13" s="280" t="s">
        <v>313</v>
      </c>
      <c r="R13" s="280" t="s">
        <v>314</v>
      </c>
      <c r="S13" s="280" t="s">
        <v>315</v>
      </c>
      <c r="T13" s="280" t="s">
        <v>316</v>
      </c>
      <c r="U13" s="280" t="s">
        <v>317</v>
      </c>
      <c r="V13" s="280" t="s">
        <v>318</v>
      </c>
      <c r="W13" s="280" t="s">
        <v>319</v>
      </c>
      <c r="X13" s="281" t="s">
        <v>320</v>
      </c>
    </row>
    <row r="14" spans="1:24" ht="16.5" thickBot="1" x14ac:dyDescent="0.3">
      <c r="A14" s="447"/>
      <c r="B14" s="448"/>
      <c r="C14" s="448"/>
      <c r="D14" s="448"/>
      <c r="E14" s="448"/>
      <c r="F14" s="448"/>
      <c r="G14" s="448"/>
      <c r="H14" s="448"/>
      <c r="I14" s="448"/>
      <c r="J14" s="448"/>
      <c r="K14" s="449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3"/>
    </row>
    <row r="15" spans="1:24" ht="16.5" thickBot="1" x14ac:dyDescent="0.3">
      <c r="A15" s="284" t="s">
        <v>64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6"/>
      <c r="L15" s="287">
        <f t="shared" ref="L15:X15" si="0">SUM(L20,L24)</f>
        <v>34031</v>
      </c>
      <c r="M15" s="287">
        <f t="shared" si="0"/>
        <v>31478</v>
      </c>
      <c r="N15" s="287">
        <f t="shared" si="0"/>
        <v>34296</v>
      </c>
      <c r="O15" s="287">
        <f t="shared" si="0"/>
        <v>29645</v>
      </c>
      <c r="P15" s="287">
        <f t="shared" si="0"/>
        <v>34075</v>
      </c>
      <c r="Q15" s="287">
        <f t="shared" si="0"/>
        <v>31686</v>
      </c>
      <c r="R15" s="287">
        <f t="shared" si="0"/>
        <v>47612</v>
      </c>
      <c r="S15" s="287">
        <f t="shared" si="0"/>
        <v>35098</v>
      </c>
      <c r="T15" s="287">
        <f t="shared" si="0"/>
        <v>37903</v>
      </c>
      <c r="U15" s="287">
        <f t="shared" si="0"/>
        <v>70035</v>
      </c>
      <c r="V15" s="287">
        <f t="shared" si="0"/>
        <v>53444</v>
      </c>
      <c r="W15" s="287">
        <f t="shared" si="0"/>
        <v>52366</v>
      </c>
      <c r="X15" s="287">
        <f t="shared" si="0"/>
        <v>491669</v>
      </c>
    </row>
    <row r="16" spans="1:24" ht="16.5" thickBot="1" x14ac:dyDescent="0.3">
      <c r="A16" s="288"/>
      <c r="B16" s="112" t="s">
        <v>65</v>
      </c>
      <c r="C16" s="112" t="s">
        <v>321</v>
      </c>
      <c r="D16" s="112"/>
      <c r="E16" s="112"/>
      <c r="F16" s="112"/>
      <c r="G16" s="112"/>
      <c r="H16" s="112"/>
      <c r="I16" s="112"/>
      <c r="J16" s="112"/>
      <c r="K16" s="123"/>
      <c r="L16" s="289">
        <v>18670</v>
      </c>
      <c r="M16" s="289">
        <v>18671</v>
      </c>
      <c r="N16" s="289">
        <v>18671</v>
      </c>
      <c r="O16" s="289">
        <v>18671</v>
      </c>
      <c r="P16" s="289">
        <v>18671</v>
      </c>
      <c r="Q16" s="289">
        <v>18671</v>
      </c>
      <c r="R16" s="289">
        <v>18671</v>
      </c>
      <c r="S16" s="289">
        <v>18671</v>
      </c>
      <c r="T16" s="289">
        <v>18671</v>
      </c>
      <c r="U16" s="289">
        <v>18671</v>
      </c>
      <c r="V16" s="289">
        <v>18671</v>
      </c>
      <c r="W16" s="289">
        <v>18671</v>
      </c>
      <c r="X16" s="290">
        <f>SUM(L16:W16)</f>
        <v>224051</v>
      </c>
    </row>
    <row r="17" spans="1:26" ht="16.5" thickBot="1" x14ac:dyDescent="0.3">
      <c r="A17" s="288"/>
      <c r="B17" s="112" t="s">
        <v>67</v>
      </c>
      <c r="C17" s="112" t="s">
        <v>322</v>
      </c>
      <c r="D17" s="112"/>
      <c r="E17" s="112"/>
      <c r="F17" s="112"/>
      <c r="G17" s="112"/>
      <c r="H17" s="112"/>
      <c r="I17" s="112"/>
      <c r="J17" s="112"/>
      <c r="K17" s="123"/>
      <c r="L17" s="291">
        <v>9246</v>
      </c>
      <c r="M17" s="291">
        <v>9246</v>
      </c>
      <c r="N17" s="291">
        <v>9247</v>
      </c>
      <c r="O17" s="291">
        <v>9246</v>
      </c>
      <c r="P17" s="291">
        <v>9246</v>
      </c>
      <c r="Q17" s="291">
        <v>9247</v>
      </c>
      <c r="R17" s="291">
        <v>9246</v>
      </c>
      <c r="S17" s="291">
        <v>9246</v>
      </c>
      <c r="T17" s="291">
        <v>9247</v>
      </c>
      <c r="U17" s="291">
        <v>9246</v>
      </c>
      <c r="V17" s="291">
        <v>9246</v>
      </c>
      <c r="W17" s="291">
        <v>9247</v>
      </c>
      <c r="X17" s="290">
        <f t="shared" ref="X17:X19" si="1">SUM(L17:W17)</f>
        <v>110956</v>
      </c>
    </row>
    <row r="18" spans="1:26" ht="16.5" thickBot="1" x14ac:dyDescent="0.3">
      <c r="A18" s="288"/>
      <c r="B18" s="112" t="s">
        <v>69</v>
      </c>
      <c r="C18" s="112" t="s">
        <v>323</v>
      </c>
      <c r="D18" s="112"/>
      <c r="E18" s="112"/>
      <c r="F18" s="112"/>
      <c r="G18" s="112"/>
      <c r="H18" s="112"/>
      <c r="I18" s="112"/>
      <c r="J18" s="112"/>
      <c r="K18" s="123"/>
      <c r="L18" s="289">
        <v>1618</v>
      </c>
      <c r="M18" s="289">
        <v>1618</v>
      </c>
      <c r="N18" s="289">
        <v>1618</v>
      </c>
      <c r="O18" s="289">
        <v>1618</v>
      </c>
      <c r="P18" s="289">
        <v>1618</v>
      </c>
      <c r="Q18" s="289">
        <v>1618</v>
      </c>
      <c r="R18" s="289">
        <v>1618</v>
      </c>
      <c r="S18" s="289">
        <v>1618</v>
      </c>
      <c r="T18" s="289">
        <v>1618</v>
      </c>
      <c r="U18" s="289">
        <v>1618</v>
      </c>
      <c r="V18" s="289">
        <v>1618</v>
      </c>
      <c r="W18" s="289">
        <v>1617</v>
      </c>
      <c r="X18" s="290">
        <f t="shared" si="1"/>
        <v>19415</v>
      </c>
    </row>
    <row r="19" spans="1:26" ht="16.5" thickBot="1" x14ac:dyDescent="0.3">
      <c r="A19" s="288"/>
      <c r="B19" s="112" t="s">
        <v>71</v>
      </c>
      <c r="C19" s="112" t="s">
        <v>324</v>
      </c>
      <c r="D19" s="112"/>
      <c r="E19" s="112"/>
      <c r="F19" s="112"/>
      <c r="G19" s="112"/>
      <c r="H19" s="112"/>
      <c r="I19" s="112"/>
      <c r="J19" s="112"/>
      <c r="K19" s="123"/>
      <c r="L19" s="289">
        <v>0</v>
      </c>
      <c r="M19" s="289">
        <v>0</v>
      </c>
      <c r="N19" s="289">
        <v>20</v>
      </c>
      <c r="O19" s="289">
        <v>0</v>
      </c>
      <c r="P19" s="289">
        <v>0</v>
      </c>
      <c r="Q19" s="289">
        <v>0</v>
      </c>
      <c r="R19" s="289">
        <v>22</v>
      </c>
      <c r="S19" s="289">
        <v>0</v>
      </c>
      <c r="T19" s="289">
        <v>20</v>
      </c>
      <c r="U19" s="289">
        <v>0</v>
      </c>
      <c r="V19" s="289">
        <v>20</v>
      </c>
      <c r="W19" s="289">
        <v>0</v>
      </c>
      <c r="X19" s="290">
        <f t="shared" si="1"/>
        <v>82</v>
      </c>
    </row>
    <row r="20" spans="1:26" ht="16.5" thickBot="1" x14ac:dyDescent="0.3">
      <c r="A20" s="284" t="s">
        <v>73</v>
      </c>
      <c r="B20" s="285" t="s">
        <v>325</v>
      </c>
      <c r="C20" s="285"/>
      <c r="D20" s="285"/>
      <c r="E20" s="285"/>
      <c r="F20" s="285"/>
      <c r="G20" s="285"/>
      <c r="H20" s="285"/>
      <c r="I20" s="285"/>
      <c r="J20" s="285"/>
      <c r="K20" s="286"/>
      <c r="L20" s="287">
        <f t="shared" ref="L20:X20" si="2">SUM(L16:L19)</f>
        <v>29534</v>
      </c>
      <c r="M20" s="287">
        <f t="shared" si="2"/>
        <v>29535</v>
      </c>
      <c r="N20" s="287">
        <f t="shared" si="2"/>
        <v>29556</v>
      </c>
      <c r="O20" s="287">
        <f t="shared" si="2"/>
        <v>29535</v>
      </c>
      <c r="P20" s="287">
        <f t="shared" si="2"/>
        <v>29535</v>
      </c>
      <c r="Q20" s="287">
        <f t="shared" si="2"/>
        <v>29536</v>
      </c>
      <c r="R20" s="287">
        <f t="shared" si="2"/>
        <v>29557</v>
      </c>
      <c r="S20" s="287">
        <f t="shared" si="2"/>
        <v>29535</v>
      </c>
      <c r="T20" s="287">
        <f t="shared" si="2"/>
        <v>29556</v>
      </c>
      <c r="U20" s="287">
        <f t="shared" si="2"/>
        <v>29535</v>
      </c>
      <c r="V20" s="287">
        <f t="shared" si="2"/>
        <v>29555</v>
      </c>
      <c r="W20" s="287">
        <f t="shared" si="2"/>
        <v>29535</v>
      </c>
      <c r="X20" s="287">
        <f t="shared" si="2"/>
        <v>354504</v>
      </c>
    </row>
    <row r="21" spans="1:26" ht="16.5" thickBot="1" x14ac:dyDescent="0.3">
      <c r="A21" s="288"/>
      <c r="B21" s="112" t="s">
        <v>75</v>
      </c>
      <c r="C21" s="112" t="s">
        <v>326</v>
      </c>
      <c r="D21" s="112"/>
      <c r="E21" s="112"/>
      <c r="F21" s="112"/>
      <c r="G21" s="112"/>
      <c r="H21" s="112"/>
      <c r="I21" s="112"/>
      <c r="J21" s="112"/>
      <c r="K21" s="123"/>
      <c r="L21" s="289">
        <v>4497</v>
      </c>
      <c r="M21" s="289">
        <v>1943</v>
      </c>
      <c r="N21" s="289">
        <v>0</v>
      </c>
      <c r="O21" s="289">
        <v>0</v>
      </c>
      <c r="P21" s="289">
        <v>0</v>
      </c>
      <c r="Q21" s="289">
        <v>0</v>
      </c>
      <c r="R21" s="289">
        <v>17996</v>
      </c>
      <c r="S21" s="289">
        <v>1076</v>
      </c>
      <c r="T21" s="289">
        <v>3894</v>
      </c>
      <c r="U21" s="289">
        <v>40500</v>
      </c>
      <c r="V21" s="289">
        <v>19822</v>
      </c>
      <c r="W21" s="289">
        <v>22406</v>
      </c>
      <c r="X21" s="290">
        <f t="shared" ref="X21:X23" si="3">SUM(L21:W21)</f>
        <v>112134</v>
      </c>
    </row>
    <row r="22" spans="1:26" ht="16.5" thickBot="1" x14ac:dyDescent="0.3">
      <c r="A22" s="288"/>
      <c r="B22" s="112" t="s">
        <v>77</v>
      </c>
      <c r="C22" s="112" t="s">
        <v>327</v>
      </c>
      <c r="D22" s="112"/>
      <c r="E22" s="112"/>
      <c r="F22" s="112"/>
      <c r="G22" s="112"/>
      <c r="H22" s="112"/>
      <c r="I22" s="112"/>
      <c r="J22" s="112"/>
      <c r="K22" s="123"/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289">
        <v>0</v>
      </c>
      <c r="S22" s="289">
        <v>0</v>
      </c>
      <c r="T22" s="289">
        <v>0</v>
      </c>
      <c r="U22" s="289">
        <v>0</v>
      </c>
      <c r="V22" s="289">
        <v>0</v>
      </c>
      <c r="W22" s="289">
        <v>0</v>
      </c>
      <c r="X22" s="290">
        <f t="shared" si="3"/>
        <v>0</v>
      </c>
    </row>
    <row r="23" spans="1:26" ht="16.5" thickBot="1" x14ac:dyDescent="0.3">
      <c r="A23" s="288"/>
      <c r="B23" s="112" t="s">
        <v>79</v>
      </c>
      <c r="C23" s="112" t="s">
        <v>328</v>
      </c>
      <c r="D23" s="112"/>
      <c r="E23" s="112"/>
      <c r="F23" s="112"/>
      <c r="G23" s="112"/>
      <c r="H23" s="112"/>
      <c r="I23" s="112"/>
      <c r="J23" s="112"/>
      <c r="K23" s="123"/>
      <c r="L23" s="289">
        <v>0</v>
      </c>
      <c r="M23" s="289">
        <v>0</v>
      </c>
      <c r="N23" s="289">
        <v>4740</v>
      </c>
      <c r="O23" s="289">
        <v>110</v>
      </c>
      <c r="P23" s="289">
        <v>4540</v>
      </c>
      <c r="Q23" s="289">
        <v>2150</v>
      </c>
      <c r="R23" s="289">
        <v>59</v>
      </c>
      <c r="S23" s="289">
        <v>4487</v>
      </c>
      <c r="T23" s="289">
        <v>4453</v>
      </c>
      <c r="U23" s="289">
        <v>0</v>
      </c>
      <c r="V23" s="289">
        <v>4067</v>
      </c>
      <c r="W23" s="289">
        <v>425</v>
      </c>
      <c r="X23" s="290">
        <f t="shared" si="3"/>
        <v>25031</v>
      </c>
    </row>
    <row r="24" spans="1:26" ht="16.5" thickBot="1" x14ac:dyDescent="0.3">
      <c r="A24" s="284" t="s">
        <v>329</v>
      </c>
      <c r="B24" s="285" t="s">
        <v>330</v>
      </c>
      <c r="C24" s="285"/>
      <c r="D24" s="285"/>
      <c r="E24" s="285"/>
      <c r="F24" s="285"/>
      <c r="G24" s="285"/>
      <c r="H24" s="285"/>
      <c r="I24" s="285"/>
      <c r="J24" s="285"/>
      <c r="K24" s="292"/>
      <c r="L24" s="287">
        <f>SUM(L21:L23)</f>
        <v>4497</v>
      </c>
      <c r="M24" s="287">
        <f t="shared" ref="M24:X24" si="4">SUM(M21:M23)</f>
        <v>1943</v>
      </c>
      <c r="N24" s="287">
        <f t="shared" si="4"/>
        <v>4740</v>
      </c>
      <c r="O24" s="287">
        <f t="shared" si="4"/>
        <v>110</v>
      </c>
      <c r="P24" s="287">
        <f t="shared" si="4"/>
        <v>4540</v>
      </c>
      <c r="Q24" s="287">
        <f t="shared" si="4"/>
        <v>2150</v>
      </c>
      <c r="R24" s="287">
        <f t="shared" si="4"/>
        <v>18055</v>
      </c>
      <c r="S24" s="287">
        <f t="shared" si="4"/>
        <v>5563</v>
      </c>
      <c r="T24" s="287">
        <f t="shared" si="4"/>
        <v>8347</v>
      </c>
      <c r="U24" s="287">
        <f t="shared" si="4"/>
        <v>40500</v>
      </c>
      <c r="V24" s="287">
        <f t="shared" si="4"/>
        <v>23889</v>
      </c>
      <c r="W24" s="287">
        <f t="shared" si="4"/>
        <v>22831</v>
      </c>
      <c r="X24" s="287">
        <f t="shared" si="4"/>
        <v>137165</v>
      </c>
    </row>
    <row r="25" spans="1:26" ht="16.5" thickBot="1" x14ac:dyDescent="0.3">
      <c r="A25" s="288"/>
      <c r="B25" s="112" t="s">
        <v>82</v>
      </c>
      <c r="C25" s="112" t="s">
        <v>331</v>
      </c>
      <c r="D25" s="112"/>
      <c r="E25" s="112"/>
      <c r="F25" s="112"/>
      <c r="G25" s="112"/>
      <c r="H25" s="112"/>
      <c r="I25" s="112"/>
      <c r="J25" s="112"/>
      <c r="K25" s="123"/>
      <c r="L25" s="289">
        <v>34689</v>
      </c>
      <c r="M25" s="289">
        <v>50850</v>
      </c>
      <c r="N25" s="289">
        <v>33419</v>
      </c>
      <c r="O25" s="289">
        <v>46352</v>
      </c>
      <c r="P25" s="289">
        <v>40845</v>
      </c>
      <c r="Q25" s="289">
        <v>42725</v>
      </c>
      <c r="R25" s="289">
        <v>44301</v>
      </c>
      <c r="S25" s="289">
        <v>43358</v>
      </c>
      <c r="T25" s="289">
        <v>50667</v>
      </c>
      <c r="U25" s="289">
        <v>40403</v>
      </c>
      <c r="V25" s="289">
        <v>34594</v>
      </c>
      <c r="W25" s="289">
        <v>53240</v>
      </c>
      <c r="X25" s="290">
        <f>SUM(L25:W25)</f>
        <v>515443</v>
      </c>
    </row>
    <row r="26" spans="1:26" ht="16.5" thickBot="1" x14ac:dyDescent="0.3">
      <c r="A26" s="284" t="s">
        <v>84</v>
      </c>
      <c r="B26" s="285" t="s">
        <v>47</v>
      </c>
      <c r="C26" s="285"/>
      <c r="D26" s="285"/>
      <c r="E26" s="285"/>
      <c r="F26" s="285"/>
      <c r="G26" s="285"/>
      <c r="H26" s="285"/>
      <c r="I26" s="285"/>
      <c r="J26" s="285"/>
      <c r="K26" s="286"/>
      <c r="L26" s="287">
        <f>SUM(L25)</f>
        <v>34689</v>
      </c>
      <c r="M26" s="287">
        <f>SUM(M25)</f>
        <v>50850</v>
      </c>
      <c r="N26" s="287">
        <f t="shared" ref="N26:X26" si="5">SUM(N25)</f>
        <v>33419</v>
      </c>
      <c r="O26" s="287">
        <f t="shared" si="5"/>
        <v>46352</v>
      </c>
      <c r="P26" s="287">
        <f t="shared" si="5"/>
        <v>40845</v>
      </c>
      <c r="Q26" s="287">
        <f t="shared" si="5"/>
        <v>42725</v>
      </c>
      <c r="R26" s="287">
        <f t="shared" si="5"/>
        <v>44301</v>
      </c>
      <c r="S26" s="287">
        <f t="shared" si="5"/>
        <v>43358</v>
      </c>
      <c r="T26" s="287">
        <f t="shared" si="5"/>
        <v>50667</v>
      </c>
      <c r="U26" s="287">
        <f t="shared" si="5"/>
        <v>40403</v>
      </c>
      <c r="V26" s="287">
        <f t="shared" si="5"/>
        <v>34594</v>
      </c>
      <c r="W26" s="287">
        <f t="shared" si="5"/>
        <v>53240</v>
      </c>
      <c r="X26" s="287">
        <f t="shared" si="5"/>
        <v>515443</v>
      </c>
    </row>
    <row r="27" spans="1:26" ht="16.5" thickBot="1" x14ac:dyDescent="0.3">
      <c r="A27" s="284"/>
      <c r="B27" s="285" t="s">
        <v>86</v>
      </c>
      <c r="C27" s="285"/>
      <c r="D27" s="285"/>
      <c r="E27" s="285"/>
      <c r="F27" s="285"/>
      <c r="G27" s="285"/>
      <c r="H27" s="285"/>
      <c r="I27" s="285"/>
      <c r="J27" s="285"/>
      <c r="K27" s="286"/>
      <c r="L27" s="287">
        <f>SUM(L15,L26)</f>
        <v>68720</v>
      </c>
      <c r="M27" s="287">
        <f t="shared" ref="M27:W27" si="6">SUM(M15,M26)</f>
        <v>82328</v>
      </c>
      <c r="N27" s="287">
        <f t="shared" si="6"/>
        <v>67715</v>
      </c>
      <c r="O27" s="287">
        <f t="shared" si="6"/>
        <v>75997</v>
      </c>
      <c r="P27" s="287">
        <f t="shared" si="6"/>
        <v>74920</v>
      </c>
      <c r="Q27" s="287">
        <f t="shared" si="6"/>
        <v>74411</v>
      </c>
      <c r="R27" s="287">
        <f t="shared" si="6"/>
        <v>91913</v>
      </c>
      <c r="S27" s="287">
        <f t="shared" si="6"/>
        <v>78456</v>
      </c>
      <c r="T27" s="287">
        <f t="shared" si="6"/>
        <v>88570</v>
      </c>
      <c r="U27" s="287">
        <f t="shared" si="6"/>
        <v>110438</v>
      </c>
      <c r="V27" s="287">
        <f t="shared" si="6"/>
        <v>88038</v>
      </c>
      <c r="W27" s="287">
        <f t="shared" si="6"/>
        <v>105606</v>
      </c>
      <c r="X27" s="287">
        <f>SUM(L27:W27)</f>
        <v>1007112</v>
      </c>
      <c r="Y27" s="246"/>
      <c r="Z27" s="246"/>
    </row>
    <row r="28" spans="1:26" x14ac:dyDescent="0.25"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</row>
    <row r="30" spans="1:26" ht="16.5" thickBot="1" x14ac:dyDescent="0.3">
      <c r="A30" s="240" t="s">
        <v>294</v>
      </c>
      <c r="E30" s="240" t="s">
        <v>259</v>
      </c>
      <c r="L30" s="277" t="s">
        <v>295</v>
      </c>
      <c r="M30" s="277" t="s">
        <v>296</v>
      </c>
      <c r="N30" s="277" t="s">
        <v>297</v>
      </c>
      <c r="O30" s="277" t="s">
        <v>298</v>
      </c>
      <c r="P30" s="277" t="s">
        <v>299</v>
      </c>
      <c r="Q30" s="277" t="s">
        <v>300</v>
      </c>
      <c r="R30" s="277" t="s">
        <v>301</v>
      </c>
      <c r="S30" s="277"/>
      <c r="T30" s="277" t="s">
        <v>303</v>
      </c>
      <c r="U30" s="277" t="s">
        <v>304</v>
      </c>
      <c r="V30" s="277" t="s">
        <v>305</v>
      </c>
      <c r="W30" s="277" t="s">
        <v>306</v>
      </c>
      <c r="X30" s="277" t="s">
        <v>307</v>
      </c>
    </row>
    <row r="31" spans="1:26" x14ac:dyDescent="0.25">
      <c r="A31" s="442" t="s">
        <v>87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1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9"/>
    </row>
    <row r="32" spans="1:26" x14ac:dyDescent="0.25">
      <c r="A32" s="452"/>
      <c r="B32" s="453"/>
      <c r="C32" s="453"/>
      <c r="D32" s="453"/>
      <c r="E32" s="453"/>
      <c r="F32" s="453"/>
      <c r="G32" s="453"/>
      <c r="H32" s="453"/>
      <c r="I32" s="453"/>
      <c r="J32" s="453"/>
      <c r="K32" s="454"/>
      <c r="L32" s="280" t="s">
        <v>308</v>
      </c>
      <c r="M32" s="280" t="s">
        <v>309</v>
      </c>
      <c r="N32" s="280" t="s">
        <v>310</v>
      </c>
      <c r="O32" s="280" t="s">
        <v>311</v>
      </c>
      <c r="P32" s="280" t="s">
        <v>312</v>
      </c>
      <c r="Q32" s="280" t="s">
        <v>313</v>
      </c>
      <c r="R32" s="280" t="s">
        <v>314</v>
      </c>
      <c r="S32" s="280" t="s">
        <v>315</v>
      </c>
      <c r="T32" s="280" t="s">
        <v>316</v>
      </c>
      <c r="U32" s="280" t="s">
        <v>317</v>
      </c>
      <c r="V32" s="280" t="s">
        <v>318</v>
      </c>
      <c r="W32" s="280" t="s">
        <v>319</v>
      </c>
      <c r="X32" s="281" t="s">
        <v>320</v>
      </c>
    </row>
    <row r="33" spans="1:25" ht="16.5" thickBot="1" x14ac:dyDescent="0.3">
      <c r="A33" s="455"/>
      <c r="B33" s="456"/>
      <c r="C33" s="456"/>
      <c r="D33" s="456"/>
      <c r="E33" s="456"/>
      <c r="F33" s="456"/>
      <c r="G33" s="456"/>
      <c r="H33" s="456"/>
      <c r="I33" s="456"/>
      <c r="J33" s="456"/>
      <c r="K33" s="457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3"/>
    </row>
    <row r="34" spans="1:25" ht="16.5" thickBot="1" x14ac:dyDescent="0.3">
      <c r="A34" s="284" t="s">
        <v>88</v>
      </c>
      <c r="B34" s="285" t="s">
        <v>89</v>
      </c>
      <c r="C34" s="285"/>
      <c r="D34" s="285"/>
      <c r="E34" s="285"/>
      <c r="F34" s="285"/>
      <c r="G34" s="285"/>
      <c r="H34" s="285"/>
      <c r="I34" s="285"/>
      <c r="J34" s="285"/>
      <c r="K34" s="286"/>
      <c r="L34" s="287">
        <f>SUM(L40,L44,)</f>
        <v>94634</v>
      </c>
      <c r="M34" s="287">
        <f t="shared" ref="M34:W34" si="7">SUM(M40,M44,)</f>
        <v>43004</v>
      </c>
      <c r="N34" s="287">
        <f t="shared" si="7"/>
        <v>103730</v>
      </c>
      <c r="O34" s="287">
        <f t="shared" si="7"/>
        <v>41660</v>
      </c>
      <c r="P34" s="287">
        <f t="shared" si="7"/>
        <v>90281</v>
      </c>
      <c r="Q34" s="287">
        <f t="shared" si="7"/>
        <v>60358</v>
      </c>
      <c r="R34" s="287">
        <f t="shared" si="7"/>
        <v>95936</v>
      </c>
      <c r="S34" s="287">
        <f t="shared" si="7"/>
        <v>94512</v>
      </c>
      <c r="T34" s="287">
        <f>SUM(T40,T44,)</f>
        <v>55606</v>
      </c>
      <c r="U34" s="287">
        <f t="shared" si="7"/>
        <v>68728</v>
      </c>
      <c r="V34" s="287">
        <f t="shared" si="7"/>
        <v>50857</v>
      </c>
      <c r="W34" s="287">
        <f t="shared" si="7"/>
        <v>54877</v>
      </c>
      <c r="X34" s="287">
        <f>SUM(X40,X44,)</f>
        <v>854183</v>
      </c>
    </row>
    <row r="35" spans="1:25" ht="16.5" thickBot="1" x14ac:dyDescent="0.3">
      <c r="A35" s="288"/>
      <c r="B35" s="112" t="s">
        <v>90</v>
      </c>
      <c r="C35" s="112" t="s">
        <v>332</v>
      </c>
      <c r="D35" s="112"/>
      <c r="E35" s="112"/>
      <c r="F35" s="112"/>
      <c r="G35" s="112"/>
      <c r="H35" s="112"/>
      <c r="I35" s="112"/>
      <c r="J35" s="112"/>
      <c r="K35" s="123"/>
      <c r="L35" s="289">
        <v>12751</v>
      </c>
      <c r="M35" s="289">
        <v>12752</v>
      </c>
      <c r="N35" s="289">
        <v>12751</v>
      </c>
      <c r="O35" s="289">
        <v>12752</v>
      </c>
      <c r="P35" s="289">
        <v>12751</v>
      </c>
      <c r="Q35" s="289">
        <v>12752</v>
      </c>
      <c r="R35" s="289">
        <v>12751</v>
      </c>
      <c r="S35" s="289">
        <v>12752</v>
      </c>
      <c r="T35" s="289">
        <v>12751</v>
      </c>
      <c r="U35" s="289">
        <v>12752</v>
      </c>
      <c r="V35" s="289">
        <v>12751</v>
      </c>
      <c r="W35" s="289">
        <v>12752</v>
      </c>
      <c r="X35" s="293">
        <f>SUM(L35:W35)</f>
        <v>153018</v>
      </c>
    </row>
    <row r="36" spans="1:25" ht="16.5" thickBot="1" x14ac:dyDescent="0.3">
      <c r="A36" s="288"/>
      <c r="B36" s="112" t="s">
        <v>92</v>
      </c>
      <c r="C36" s="112" t="s">
        <v>333</v>
      </c>
      <c r="D36" s="112"/>
      <c r="E36" s="112"/>
      <c r="F36" s="112"/>
      <c r="G36" s="112"/>
      <c r="H36" s="112"/>
      <c r="I36" s="112"/>
      <c r="J36" s="112"/>
      <c r="K36" s="123"/>
      <c r="L36" s="291">
        <v>2088</v>
      </c>
      <c r="M36" s="291">
        <v>2088</v>
      </c>
      <c r="N36" s="291">
        <v>2088</v>
      </c>
      <c r="O36" s="291">
        <v>2089</v>
      </c>
      <c r="P36" s="291">
        <v>2088</v>
      </c>
      <c r="Q36" s="291">
        <v>2088</v>
      </c>
      <c r="R36" s="291">
        <v>2088</v>
      </c>
      <c r="S36" s="291">
        <v>2088</v>
      </c>
      <c r="T36" s="291">
        <v>2089</v>
      </c>
      <c r="U36" s="291">
        <v>2088</v>
      </c>
      <c r="V36" s="291">
        <v>2088</v>
      </c>
      <c r="W36" s="291">
        <v>2088</v>
      </c>
      <c r="X36" s="293">
        <f>SUM(L36:W36)</f>
        <v>25058</v>
      </c>
    </row>
    <row r="37" spans="1:25" ht="16.5" thickBot="1" x14ac:dyDescent="0.3">
      <c r="A37" s="288"/>
      <c r="B37" s="112" t="s">
        <v>94</v>
      </c>
      <c r="C37" s="112" t="s">
        <v>334</v>
      </c>
      <c r="D37" s="112"/>
      <c r="E37" s="112"/>
      <c r="F37" s="112"/>
      <c r="G37" s="112"/>
      <c r="H37" s="112"/>
      <c r="I37" s="112"/>
      <c r="J37" s="112"/>
      <c r="K37" s="123"/>
      <c r="L37" s="289">
        <v>15614</v>
      </c>
      <c r="M37" s="289">
        <v>15613</v>
      </c>
      <c r="N37" s="289">
        <v>15614</v>
      </c>
      <c r="O37" s="289">
        <v>15614</v>
      </c>
      <c r="P37" s="289">
        <v>15613</v>
      </c>
      <c r="Q37" s="289">
        <v>15614</v>
      </c>
      <c r="R37" s="289">
        <v>15614</v>
      </c>
      <c r="S37" s="289">
        <v>15614</v>
      </c>
      <c r="T37" s="289">
        <v>15613</v>
      </c>
      <c r="U37" s="289">
        <v>15614</v>
      </c>
      <c r="V37" s="289">
        <v>15614</v>
      </c>
      <c r="W37" s="289">
        <v>15614</v>
      </c>
      <c r="X37" s="293">
        <f>SUM(L37:W37)</f>
        <v>187365</v>
      </c>
    </row>
    <row r="38" spans="1:25" ht="16.5" thickBot="1" x14ac:dyDescent="0.3">
      <c r="A38" s="288"/>
      <c r="B38" s="112" t="s">
        <v>96</v>
      </c>
      <c r="C38" s="112" t="s">
        <v>335</v>
      </c>
      <c r="D38" s="112"/>
      <c r="E38" s="112"/>
      <c r="F38" s="112"/>
      <c r="G38" s="112"/>
      <c r="H38" s="112"/>
      <c r="I38" s="112"/>
      <c r="J38" s="112"/>
      <c r="K38" s="123"/>
      <c r="L38" s="289">
        <v>261</v>
      </c>
      <c r="M38" s="289">
        <v>256</v>
      </c>
      <c r="N38" s="289">
        <v>250</v>
      </c>
      <c r="O38" s="289">
        <v>200</v>
      </c>
      <c r="P38" s="289">
        <v>250</v>
      </c>
      <c r="Q38" s="289">
        <v>300</v>
      </c>
      <c r="R38" s="289">
        <v>250</v>
      </c>
      <c r="S38" s="289">
        <v>290</v>
      </c>
      <c r="T38" s="289">
        <v>250</v>
      </c>
      <c r="U38" s="289">
        <v>290</v>
      </c>
      <c r="V38" s="289">
        <v>250</v>
      </c>
      <c r="W38" s="289">
        <v>450</v>
      </c>
      <c r="X38" s="293">
        <f>SUM(L38:W38)</f>
        <v>3297</v>
      </c>
    </row>
    <row r="39" spans="1:25" ht="16.5" thickBot="1" x14ac:dyDescent="0.3">
      <c r="A39" s="288"/>
      <c r="B39" s="112" t="s">
        <v>98</v>
      </c>
      <c r="C39" s="112" t="s">
        <v>336</v>
      </c>
      <c r="D39" s="112"/>
      <c r="E39" s="112"/>
      <c r="F39" s="112"/>
      <c r="G39" s="112"/>
      <c r="H39" s="112"/>
      <c r="I39" s="112"/>
      <c r="J39" s="112"/>
      <c r="K39" s="123"/>
      <c r="L39" s="294">
        <v>9761</v>
      </c>
      <c r="M39" s="294">
        <v>5065</v>
      </c>
      <c r="N39" s="289">
        <v>9598</v>
      </c>
      <c r="O39" s="289">
        <v>9005</v>
      </c>
      <c r="P39" s="289">
        <v>880</v>
      </c>
      <c r="Q39" s="289">
        <v>5750</v>
      </c>
      <c r="R39" s="289">
        <v>4524</v>
      </c>
      <c r="S39" s="289">
        <v>5122</v>
      </c>
      <c r="T39" s="289">
        <v>450</v>
      </c>
      <c r="U39" s="289">
        <v>8845</v>
      </c>
      <c r="V39" s="289">
        <v>5850</v>
      </c>
      <c r="W39" s="289">
        <v>6933</v>
      </c>
      <c r="X39" s="293">
        <f>SUM(L39:W39)</f>
        <v>71783</v>
      </c>
    </row>
    <row r="40" spans="1:25" ht="16.5" thickBot="1" x14ac:dyDescent="0.3">
      <c r="A40" s="284" t="s">
        <v>73</v>
      </c>
      <c r="B40" s="285" t="s">
        <v>337</v>
      </c>
      <c r="C40" s="285"/>
      <c r="D40" s="285"/>
      <c r="E40" s="285"/>
      <c r="F40" s="285"/>
      <c r="G40" s="285"/>
      <c r="H40" s="285"/>
      <c r="I40" s="285"/>
      <c r="J40" s="285"/>
      <c r="K40" s="286"/>
      <c r="L40" s="287">
        <f>SUM(L35:L39)</f>
        <v>40475</v>
      </c>
      <c r="M40" s="287">
        <f t="shared" ref="M40:X40" si="8">SUM(M35:M39)</f>
        <v>35774</v>
      </c>
      <c r="N40" s="287">
        <f t="shared" si="8"/>
        <v>40301</v>
      </c>
      <c r="O40" s="287">
        <f t="shared" si="8"/>
        <v>39660</v>
      </c>
      <c r="P40" s="287">
        <f t="shared" si="8"/>
        <v>31582</v>
      </c>
      <c r="Q40" s="287">
        <f t="shared" si="8"/>
        <v>36504</v>
      </c>
      <c r="R40" s="287">
        <f t="shared" si="8"/>
        <v>35227</v>
      </c>
      <c r="S40" s="287">
        <f t="shared" si="8"/>
        <v>35866</v>
      </c>
      <c r="T40" s="287">
        <f t="shared" si="8"/>
        <v>31153</v>
      </c>
      <c r="U40" s="287">
        <f t="shared" si="8"/>
        <v>39589</v>
      </c>
      <c r="V40" s="287">
        <f t="shared" si="8"/>
        <v>36553</v>
      </c>
      <c r="W40" s="287">
        <f t="shared" si="8"/>
        <v>37837</v>
      </c>
      <c r="X40" s="287">
        <f t="shared" si="8"/>
        <v>440521</v>
      </c>
    </row>
    <row r="41" spans="1:25" ht="16.5" thickBot="1" x14ac:dyDescent="0.3">
      <c r="A41" s="288"/>
      <c r="B41" s="112" t="s">
        <v>30</v>
      </c>
      <c r="C41" s="112" t="s">
        <v>338</v>
      </c>
      <c r="D41" s="112"/>
      <c r="E41" s="112"/>
      <c r="F41" s="112"/>
      <c r="G41" s="112"/>
      <c r="H41" s="112"/>
      <c r="I41" s="112"/>
      <c r="J41" s="112"/>
      <c r="K41" s="123"/>
      <c r="L41" s="294">
        <v>54159</v>
      </c>
      <c r="M41" s="294">
        <v>0</v>
      </c>
      <c r="N41" s="289">
        <v>54159</v>
      </c>
      <c r="O41" s="289">
        <v>0</v>
      </c>
      <c r="P41" s="289">
        <v>54159</v>
      </c>
      <c r="Q41" s="289">
        <v>10000</v>
      </c>
      <c r="R41" s="289">
        <v>54159</v>
      </c>
      <c r="S41" s="289">
        <v>54159</v>
      </c>
      <c r="T41" s="289">
        <v>10000</v>
      </c>
      <c r="U41" s="289">
        <v>9623</v>
      </c>
      <c r="V41" s="289">
        <v>10000</v>
      </c>
      <c r="W41" s="289">
        <v>14000</v>
      </c>
      <c r="X41" s="293">
        <f>SUM(L41:W41)</f>
        <v>324418</v>
      </c>
    </row>
    <row r="42" spans="1:25" ht="16.5" thickBot="1" x14ac:dyDescent="0.3">
      <c r="A42" s="288"/>
      <c r="B42" s="112" t="s">
        <v>102</v>
      </c>
      <c r="C42" s="112" t="s">
        <v>339</v>
      </c>
      <c r="D42" s="112"/>
      <c r="E42" s="112"/>
      <c r="F42" s="112"/>
      <c r="G42" s="112"/>
      <c r="H42" s="112"/>
      <c r="I42" s="112"/>
      <c r="J42" s="112"/>
      <c r="K42" s="123"/>
      <c r="L42" s="294">
        <v>0</v>
      </c>
      <c r="M42" s="294">
        <v>5080</v>
      </c>
      <c r="N42" s="289">
        <v>4530</v>
      </c>
      <c r="O42" s="289">
        <v>2000</v>
      </c>
      <c r="P42" s="289">
        <v>0</v>
      </c>
      <c r="Q42" s="289">
        <v>11704</v>
      </c>
      <c r="R42" s="289">
        <v>5000</v>
      </c>
      <c r="S42" s="289">
        <v>0</v>
      </c>
      <c r="T42" s="289">
        <v>10000</v>
      </c>
      <c r="U42" s="289">
        <v>17366</v>
      </c>
      <c r="V42" s="289">
        <v>300</v>
      </c>
      <c r="W42" s="289">
        <v>3040</v>
      </c>
      <c r="X42" s="293">
        <f t="shared" ref="X42:X43" si="9">SUM(L42:W42)</f>
        <v>59020</v>
      </c>
    </row>
    <row r="43" spans="1:25" ht="16.5" thickBot="1" x14ac:dyDescent="0.3">
      <c r="A43" s="288"/>
      <c r="B43" s="112" t="s">
        <v>104</v>
      </c>
      <c r="C43" s="112" t="s">
        <v>340</v>
      </c>
      <c r="D43" s="112"/>
      <c r="E43" s="112"/>
      <c r="F43" s="112"/>
      <c r="G43" s="112"/>
      <c r="H43" s="112"/>
      <c r="I43" s="112"/>
      <c r="J43" s="112"/>
      <c r="K43" s="123"/>
      <c r="L43" s="294">
        <v>0</v>
      </c>
      <c r="M43" s="294">
        <v>2150</v>
      </c>
      <c r="N43" s="289">
        <v>4740</v>
      </c>
      <c r="O43" s="289">
        <v>0</v>
      </c>
      <c r="P43" s="289">
        <v>4540</v>
      </c>
      <c r="Q43" s="289">
        <v>2150</v>
      </c>
      <c r="R43" s="289">
        <v>1550</v>
      </c>
      <c r="S43" s="289">
        <v>4487</v>
      </c>
      <c r="T43" s="289">
        <v>4453</v>
      </c>
      <c r="U43" s="289">
        <v>2150</v>
      </c>
      <c r="V43" s="289">
        <v>4004</v>
      </c>
      <c r="W43" s="289">
        <v>0</v>
      </c>
      <c r="X43" s="293">
        <f t="shared" si="9"/>
        <v>30224</v>
      </c>
      <c r="Y43" s="246"/>
    </row>
    <row r="44" spans="1:25" ht="16.5" thickBot="1" x14ac:dyDescent="0.3">
      <c r="A44" s="284" t="s">
        <v>106</v>
      </c>
      <c r="B44" s="285" t="s">
        <v>341</v>
      </c>
      <c r="C44" s="285"/>
      <c r="D44" s="285"/>
      <c r="E44" s="285"/>
      <c r="F44" s="285"/>
      <c r="G44" s="285"/>
      <c r="H44" s="285"/>
      <c r="I44" s="285"/>
      <c r="J44" s="285"/>
      <c r="K44" s="286"/>
      <c r="L44" s="287">
        <f>SUM(L41:L43)</f>
        <v>54159</v>
      </c>
      <c r="M44" s="287">
        <f t="shared" ref="M44:X44" si="10">SUM(M41:M43)</f>
        <v>7230</v>
      </c>
      <c r="N44" s="287">
        <f t="shared" si="10"/>
        <v>63429</v>
      </c>
      <c r="O44" s="287">
        <f t="shared" si="10"/>
        <v>2000</v>
      </c>
      <c r="P44" s="287">
        <f t="shared" si="10"/>
        <v>58699</v>
      </c>
      <c r="Q44" s="287">
        <f t="shared" si="10"/>
        <v>23854</v>
      </c>
      <c r="R44" s="287">
        <f t="shared" si="10"/>
        <v>60709</v>
      </c>
      <c r="S44" s="287">
        <f t="shared" si="10"/>
        <v>58646</v>
      </c>
      <c r="T44" s="287">
        <f t="shared" si="10"/>
        <v>24453</v>
      </c>
      <c r="U44" s="287">
        <f t="shared" si="10"/>
        <v>29139</v>
      </c>
      <c r="V44" s="287">
        <f t="shared" si="10"/>
        <v>14304</v>
      </c>
      <c r="W44" s="287">
        <f t="shared" si="10"/>
        <v>17040</v>
      </c>
      <c r="X44" s="287">
        <f t="shared" si="10"/>
        <v>413662</v>
      </c>
    </row>
    <row r="45" spans="1:25" ht="16.5" thickBot="1" x14ac:dyDescent="0.3">
      <c r="A45" s="288"/>
      <c r="B45" s="112" t="s">
        <v>108</v>
      </c>
      <c r="C45" s="112" t="s">
        <v>342</v>
      </c>
      <c r="D45" s="112"/>
      <c r="E45" s="112"/>
      <c r="F45" s="112"/>
      <c r="G45" s="112"/>
      <c r="H45" s="112"/>
      <c r="I45" s="112"/>
      <c r="J45" s="112"/>
      <c r="K45" s="123"/>
      <c r="L45" s="294">
        <v>15569</v>
      </c>
      <c r="M45" s="294">
        <v>11070</v>
      </c>
      <c r="N45" s="294">
        <v>11420</v>
      </c>
      <c r="O45" s="294">
        <v>10672</v>
      </c>
      <c r="P45" s="294">
        <v>14105</v>
      </c>
      <c r="Q45" s="294">
        <v>12725</v>
      </c>
      <c r="R45" s="294">
        <v>14301</v>
      </c>
      <c r="S45" s="294">
        <v>13357</v>
      </c>
      <c r="T45" s="294">
        <v>11487</v>
      </c>
      <c r="U45" s="294">
        <v>12444</v>
      </c>
      <c r="V45" s="294">
        <v>12539</v>
      </c>
      <c r="W45" s="294">
        <v>13240</v>
      </c>
      <c r="X45" s="293">
        <f>SUM(L45:W45)</f>
        <v>152929</v>
      </c>
    </row>
    <row r="46" spans="1:25" ht="16.5" thickBot="1" x14ac:dyDescent="0.3">
      <c r="A46" s="284" t="s">
        <v>110</v>
      </c>
      <c r="B46" s="285" t="s">
        <v>343</v>
      </c>
      <c r="C46" s="285"/>
      <c r="D46" s="285"/>
      <c r="E46" s="285"/>
      <c r="F46" s="285"/>
      <c r="G46" s="285"/>
      <c r="H46" s="285"/>
      <c r="I46" s="285"/>
      <c r="J46" s="285"/>
      <c r="K46" s="286"/>
      <c r="L46" s="287">
        <f>SUM(L45)</f>
        <v>15569</v>
      </c>
      <c r="M46" s="287">
        <f t="shared" ref="M46:W46" si="11">SUM(M45)</f>
        <v>11070</v>
      </c>
      <c r="N46" s="287">
        <f t="shared" si="11"/>
        <v>11420</v>
      </c>
      <c r="O46" s="287">
        <f t="shared" si="11"/>
        <v>10672</v>
      </c>
      <c r="P46" s="287">
        <f t="shared" si="11"/>
        <v>14105</v>
      </c>
      <c r="Q46" s="287">
        <f t="shared" si="11"/>
        <v>12725</v>
      </c>
      <c r="R46" s="287">
        <f t="shared" si="11"/>
        <v>14301</v>
      </c>
      <c r="S46" s="287">
        <f t="shared" si="11"/>
        <v>13357</v>
      </c>
      <c r="T46" s="287">
        <f t="shared" si="11"/>
        <v>11487</v>
      </c>
      <c r="U46" s="287">
        <f t="shared" si="11"/>
        <v>12444</v>
      </c>
      <c r="V46" s="287">
        <f>SUM(V45)</f>
        <v>12539</v>
      </c>
      <c r="W46" s="287">
        <f t="shared" si="11"/>
        <v>13240</v>
      </c>
      <c r="X46" s="287">
        <f>SUM(L46:W46)</f>
        <v>152929</v>
      </c>
    </row>
    <row r="47" spans="1:25" ht="16.5" thickBot="1" x14ac:dyDescent="0.3">
      <c r="A47" s="284" t="s">
        <v>344</v>
      </c>
      <c r="B47" s="435" t="s">
        <v>345</v>
      </c>
      <c r="C47" s="436"/>
      <c r="D47" s="436"/>
      <c r="E47" s="436"/>
      <c r="F47" s="436"/>
      <c r="G47" s="436"/>
      <c r="H47" s="285"/>
      <c r="I47" s="285"/>
      <c r="J47" s="285"/>
      <c r="K47" s="286"/>
      <c r="L47" s="287">
        <f>SUM(L34,L46,)</f>
        <v>110203</v>
      </c>
      <c r="M47" s="287">
        <f t="shared" ref="M47:V47" si="12">SUM(M34,M46,)</f>
        <v>54074</v>
      </c>
      <c r="N47" s="287">
        <f t="shared" si="12"/>
        <v>115150</v>
      </c>
      <c r="O47" s="287">
        <f>SUM(O34,O46,)</f>
        <v>52332</v>
      </c>
      <c r="P47" s="287">
        <f t="shared" si="12"/>
        <v>104386</v>
      </c>
      <c r="Q47" s="287">
        <f t="shared" si="12"/>
        <v>73083</v>
      </c>
      <c r="R47" s="287">
        <f t="shared" si="12"/>
        <v>110237</v>
      </c>
      <c r="S47" s="287">
        <f t="shared" si="12"/>
        <v>107869</v>
      </c>
      <c r="T47" s="287">
        <f>SUM(T34,T46,)</f>
        <v>67093</v>
      </c>
      <c r="U47" s="287">
        <f t="shared" si="12"/>
        <v>81172</v>
      </c>
      <c r="V47" s="287">
        <f t="shared" si="12"/>
        <v>63396</v>
      </c>
      <c r="W47" s="287">
        <f>SUM(W34,W46,)</f>
        <v>68117</v>
      </c>
      <c r="X47" s="287">
        <f>+X46+X34</f>
        <v>1007112</v>
      </c>
    </row>
    <row r="48" spans="1:25" x14ac:dyDescent="0.25">
      <c r="R48" s="295"/>
    </row>
  </sheetData>
  <mergeCells count="7">
    <mergeCell ref="B47:G47"/>
    <mergeCell ref="T1:X1"/>
    <mergeCell ref="U3:X6"/>
    <mergeCell ref="A7:X7"/>
    <mergeCell ref="W10:X10"/>
    <mergeCell ref="A12:K14"/>
    <mergeCell ref="A31:K3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8CCF-DF57-4701-AA97-D16C1C6A60E1}">
  <sheetPr>
    <pageSetUpPr fitToPage="1"/>
  </sheetPr>
  <dimension ref="A1:O43"/>
  <sheetViews>
    <sheetView zoomScaleNormal="100" workbookViewId="0">
      <selection activeCell="L1" sqref="L1:O6"/>
    </sheetView>
  </sheetViews>
  <sheetFormatPr defaultRowHeight="12.75" x14ac:dyDescent="0.2"/>
  <cols>
    <col min="1" max="1" width="2.85546875" style="296" customWidth="1"/>
    <col min="2" max="2" width="4.140625" style="296" customWidth="1"/>
    <col min="3" max="3" width="6.42578125" style="296" customWidth="1"/>
    <col min="4" max="10" width="9.140625" style="296"/>
    <col min="11" max="11" width="13.140625" style="296" customWidth="1"/>
    <col min="12" max="13" width="11.42578125" style="296" customWidth="1"/>
    <col min="14" max="15" width="11.5703125" style="296" customWidth="1"/>
    <col min="16" max="16384" width="9.140625" style="296"/>
  </cols>
  <sheetData>
    <row r="1" spans="1:15" ht="12.75" customHeight="1" x14ac:dyDescent="0.2">
      <c r="A1" s="458"/>
      <c r="B1" s="458"/>
      <c r="C1" s="458"/>
      <c r="D1" s="458"/>
      <c r="E1" s="72"/>
      <c r="F1" s="72"/>
      <c r="G1" s="72"/>
      <c r="L1" s="458" t="s">
        <v>408</v>
      </c>
      <c r="M1" s="458"/>
      <c r="N1" s="458"/>
      <c r="O1" s="458"/>
    </row>
    <row r="2" spans="1:15" ht="12.75" customHeight="1" x14ac:dyDescent="0.2">
      <c r="A2" s="458"/>
      <c r="B2" s="458"/>
      <c r="C2" s="458"/>
      <c r="D2" s="458"/>
      <c r="E2" s="72"/>
      <c r="F2" s="72"/>
      <c r="G2" s="72"/>
      <c r="L2" s="458"/>
      <c r="M2" s="458"/>
      <c r="N2" s="458"/>
      <c r="O2" s="458"/>
    </row>
    <row r="3" spans="1:15" ht="12.75" customHeight="1" x14ac:dyDescent="0.2">
      <c r="A3" s="458"/>
      <c r="B3" s="458"/>
      <c r="C3" s="458"/>
      <c r="D3" s="458"/>
      <c r="E3" s="72"/>
      <c r="F3" s="72"/>
      <c r="G3" s="72"/>
      <c r="L3" s="458"/>
      <c r="M3" s="458"/>
      <c r="N3" s="458"/>
      <c r="O3" s="458"/>
    </row>
    <row r="4" spans="1:15" ht="12.75" customHeight="1" x14ac:dyDescent="0.2">
      <c r="A4" s="458"/>
      <c r="B4" s="458"/>
      <c r="C4" s="458"/>
      <c r="D4" s="458"/>
      <c r="E4" s="72"/>
      <c r="F4" s="72"/>
      <c r="G4" s="72"/>
      <c r="L4" s="458"/>
      <c r="M4" s="458"/>
      <c r="N4" s="458"/>
      <c r="O4" s="458"/>
    </row>
    <row r="5" spans="1:15" ht="12.75" customHeight="1" x14ac:dyDescent="0.2">
      <c r="A5" s="297"/>
      <c r="B5" s="297"/>
      <c r="C5" s="297"/>
      <c r="D5" s="297"/>
      <c r="E5" s="72"/>
      <c r="F5" s="72"/>
      <c r="G5" s="72"/>
      <c r="L5" s="458"/>
      <c r="M5" s="458"/>
      <c r="N5" s="458"/>
      <c r="O5" s="458"/>
    </row>
    <row r="6" spans="1:15" ht="12.75" customHeight="1" x14ac:dyDescent="0.2">
      <c r="A6" s="72"/>
      <c r="B6" s="72"/>
      <c r="C6" s="72"/>
      <c r="D6" s="72"/>
      <c r="E6" s="72"/>
      <c r="F6" s="72"/>
      <c r="G6" s="72"/>
      <c r="H6" s="72"/>
      <c r="I6" s="297"/>
      <c r="J6" s="297"/>
      <c r="K6" s="297"/>
      <c r="L6" s="458"/>
      <c r="M6" s="458"/>
      <c r="N6" s="458"/>
      <c r="O6" s="458"/>
    </row>
    <row r="7" spans="1:15" ht="15.75" customHeight="1" x14ac:dyDescent="0.2">
      <c r="A7" s="339" t="s">
        <v>388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</row>
    <row r="8" spans="1:15" ht="15.75" customHeight="1" x14ac:dyDescent="0.2">
      <c r="A8" s="339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</row>
    <row r="9" spans="1:15" ht="15.75" customHeight="1" x14ac:dyDescent="0.2">
      <c r="A9" s="339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</row>
    <row r="10" spans="1:15" ht="13.5" thickBo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O10" s="298" t="s">
        <v>346</v>
      </c>
    </row>
    <row r="11" spans="1:15" ht="12.75" customHeight="1" x14ac:dyDescent="0.2">
      <c r="A11" s="340" t="s">
        <v>58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  <c r="L11" s="459" t="s">
        <v>347</v>
      </c>
      <c r="M11" s="459" t="s">
        <v>348</v>
      </c>
      <c r="N11" s="459" t="s">
        <v>362</v>
      </c>
      <c r="O11" s="462" t="s">
        <v>387</v>
      </c>
    </row>
    <row r="12" spans="1:15" ht="12.75" customHeight="1" x14ac:dyDescent="0.2">
      <c r="A12" s="343"/>
      <c r="B12" s="344"/>
      <c r="C12" s="344"/>
      <c r="D12" s="344"/>
      <c r="E12" s="344"/>
      <c r="F12" s="344"/>
      <c r="G12" s="344"/>
      <c r="H12" s="344"/>
      <c r="I12" s="344"/>
      <c r="J12" s="344"/>
      <c r="K12" s="345"/>
      <c r="L12" s="460"/>
      <c r="M12" s="460"/>
      <c r="N12" s="460"/>
      <c r="O12" s="463"/>
    </row>
    <row r="13" spans="1:15" ht="13.5" customHeight="1" thickBot="1" x14ac:dyDescent="0.25">
      <c r="A13" s="346"/>
      <c r="B13" s="347"/>
      <c r="C13" s="347"/>
      <c r="D13" s="347"/>
      <c r="E13" s="347"/>
      <c r="F13" s="347"/>
      <c r="G13" s="347"/>
      <c r="H13" s="347"/>
      <c r="I13" s="347"/>
      <c r="J13" s="347"/>
      <c r="K13" s="348"/>
      <c r="L13" s="461"/>
      <c r="M13" s="461"/>
      <c r="N13" s="461"/>
      <c r="O13" s="464"/>
    </row>
    <row r="14" spans="1:15" ht="19.5" thickBot="1" x14ac:dyDescent="0.35">
      <c r="A14" s="77" t="s">
        <v>64</v>
      </c>
      <c r="B14" s="78"/>
      <c r="C14" s="78"/>
      <c r="D14" s="78"/>
      <c r="E14" s="78"/>
      <c r="F14" s="78"/>
      <c r="G14" s="78"/>
      <c r="H14" s="78"/>
      <c r="I14" s="78"/>
      <c r="J14" s="78"/>
      <c r="K14" s="79"/>
      <c r="L14" s="299">
        <f>SUM(L19+L23)</f>
        <v>491669</v>
      </c>
      <c r="M14" s="299">
        <f t="shared" ref="M14:O14" si="0">SUM(M19+M23)</f>
        <v>361594.08</v>
      </c>
      <c r="N14" s="299">
        <f t="shared" si="0"/>
        <v>369910.74384000001</v>
      </c>
      <c r="O14" s="299">
        <f t="shared" si="0"/>
        <v>379158.51243599999</v>
      </c>
    </row>
    <row r="15" spans="1:15" ht="15.75" x14ac:dyDescent="0.25">
      <c r="A15" s="82"/>
      <c r="B15" s="83" t="s">
        <v>65</v>
      </c>
      <c r="C15" s="83" t="s">
        <v>66</v>
      </c>
      <c r="D15" s="83"/>
      <c r="E15" s="83"/>
      <c r="F15" s="83"/>
      <c r="G15" s="83"/>
      <c r="H15" s="83"/>
      <c r="I15" s="83"/>
      <c r="J15" s="83"/>
      <c r="K15" s="84"/>
      <c r="L15" s="116">
        <v>224051</v>
      </c>
      <c r="M15" s="116">
        <f t="shared" ref="M15:M19" si="1">+L15*1.02</f>
        <v>228532.02</v>
      </c>
      <c r="N15" s="116">
        <f t="shared" ref="N15:N22" si="2">+M15*1.023</f>
        <v>233788.25645999998</v>
      </c>
      <c r="O15" s="116">
        <f t="shared" ref="O15:O24" si="3">+N15*1.025</f>
        <v>239632.96287149994</v>
      </c>
    </row>
    <row r="16" spans="1:15" ht="15.75" x14ac:dyDescent="0.25">
      <c r="A16" s="87"/>
      <c r="B16" s="88" t="s">
        <v>67</v>
      </c>
      <c r="C16" s="88" t="s">
        <v>68</v>
      </c>
      <c r="D16" s="88"/>
      <c r="E16" s="88"/>
      <c r="F16" s="88"/>
      <c r="G16" s="88"/>
      <c r="H16" s="88"/>
      <c r="I16" s="88"/>
      <c r="J16" s="88"/>
      <c r="K16" s="89"/>
      <c r="L16" s="86">
        <v>110956</v>
      </c>
      <c r="M16" s="86">
        <f t="shared" si="1"/>
        <v>113175.12</v>
      </c>
      <c r="N16" s="86">
        <f t="shared" si="2"/>
        <v>115778.14775999998</v>
      </c>
      <c r="O16" s="86">
        <f t="shared" si="3"/>
        <v>118672.60145399997</v>
      </c>
    </row>
    <row r="17" spans="1:15" ht="15.75" x14ac:dyDescent="0.25">
      <c r="A17" s="87"/>
      <c r="B17" s="88" t="s">
        <v>69</v>
      </c>
      <c r="C17" s="88" t="s">
        <v>70</v>
      </c>
      <c r="D17" s="88"/>
      <c r="E17" s="88"/>
      <c r="F17" s="88"/>
      <c r="G17" s="88"/>
      <c r="H17" s="88"/>
      <c r="I17" s="88"/>
      <c r="J17" s="88"/>
      <c r="K17" s="89"/>
      <c r="L17" s="86">
        <v>19415</v>
      </c>
      <c r="M17" s="86">
        <f t="shared" si="1"/>
        <v>19803.3</v>
      </c>
      <c r="N17" s="86">
        <f t="shared" si="2"/>
        <v>20258.775899999997</v>
      </c>
      <c r="O17" s="86">
        <f t="shared" si="3"/>
        <v>20765.245297499994</v>
      </c>
    </row>
    <row r="18" spans="1:15" ht="16.5" thickBot="1" x14ac:dyDescent="0.3">
      <c r="A18" s="90"/>
      <c r="B18" s="91" t="s">
        <v>71</v>
      </c>
      <c r="C18" s="91" t="s">
        <v>72</v>
      </c>
      <c r="D18" s="91"/>
      <c r="E18" s="91"/>
      <c r="F18" s="91"/>
      <c r="G18" s="91"/>
      <c r="H18" s="91"/>
      <c r="I18" s="91"/>
      <c r="J18" s="91"/>
      <c r="K18" s="92"/>
      <c r="L18" s="86">
        <v>82</v>
      </c>
      <c r="M18" s="86">
        <f t="shared" si="1"/>
        <v>83.64</v>
      </c>
      <c r="N18" s="86">
        <f t="shared" si="2"/>
        <v>85.563719999999989</v>
      </c>
      <c r="O18" s="86">
        <f t="shared" si="3"/>
        <v>87.702812999999978</v>
      </c>
    </row>
    <row r="19" spans="1:15" ht="16.5" thickBot="1" x14ac:dyDescent="0.3">
      <c r="A19" s="93" t="s">
        <v>73</v>
      </c>
      <c r="B19" s="94" t="s">
        <v>74</v>
      </c>
      <c r="C19" s="94"/>
      <c r="D19" s="94"/>
      <c r="E19" s="94"/>
      <c r="F19" s="94"/>
      <c r="G19" s="94"/>
      <c r="H19" s="94"/>
      <c r="I19" s="94"/>
      <c r="J19" s="94"/>
      <c r="K19" s="95"/>
      <c r="L19" s="299">
        <f>SUM(L15:L18)</f>
        <v>354504</v>
      </c>
      <c r="M19" s="299">
        <f t="shared" si="1"/>
        <v>361594.08</v>
      </c>
      <c r="N19" s="299">
        <f t="shared" si="2"/>
        <v>369910.74384000001</v>
      </c>
      <c r="O19" s="299">
        <f t="shared" si="3"/>
        <v>379158.51243599999</v>
      </c>
    </row>
    <row r="20" spans="1:15" ht="15.75" x14ac:dyDescent="0.25">
      <c r="A20" s="82"/>
      <c r="B20" s="83" t="s">
        <v>75</v>
      </c>
      <c r="C20" s="83" t="s">
        <v>76</v>
      </c>
      <c r="D20" s="83"/>
      <c r="E20" s="83"/>
      <c r="F20" s="83"/>
      <c r="G20" s="83"/>
      <c r="H20" s="83"/>
      <c r="I20" s="83"/>
      <c r="J20" s="83"/>
      <c r="K20" s="84"/>
      <c r="L20" s="100">
        <v>112134</v>
      </c>
      <c r="M20" s="100">
        <v>0</v>
      </c>
      <c r="N20" s="100">
        <f t="shared" si="2"/>
        <v>0</v>
      </c>
      <c r="O20" s="100">
        <f t="shared" si="3"/>
        <v>0</v>
      </c>
    </row>
    <row r="21" spans="1:15" ht="15.75" x14ac:dyDescent="0.25">
      <c r="A21" s="87"/>
      <c r="B21" s="88" t="s">
        <v>77</v>
      </c>
      <c r="C21" s="88" t="s">
        <v>78</v>
      </c>
      <c r="D21" s="88"/>
      <c r="E21" s="88"/>
      <c r="F21" s="88"/>
      <c r="G21" s="88"/>
      <c r="H21" s="88"/>
      <c r="I21" s="88"/>
      <c r="J21" s="88"/>
      <c r="K21" s="89"/>
      <c r="L21" s="100">
        <v>0</v>
      </c>
      <c r="M21" s="100">
        <v>0</v>
      </c>
      <c r="N21" s="100">
        <v>0</v>
      </c>
      <c r="O21" s="100">
        <f t="shared" si="3"/>
        <v>0</v>
      </c>
    </row>
    <row r="22" spans="1:15" ht="16.5" thickBot="1" x14ac:dyDescent="0.3">
      <c r="A22" s="104"/>
      <c r="B22" s="105" t="s">
        <v>79</v>
      </c>
      <c r="C22" s="105" t="s">
        <v>80</v>
      </c>
      <c r="D22" s="105"/>
      <c r="E22" s="105"/>
      <c r="F22" s="105"/>
      <c r="G22" s="105"/>
      <c r="H22" s="105"/>
      <c r="I22" s="105"/>
      <c r="J22" s="105"/>
      <c r="K22" s="106"/>
      <c r="L22" s="100">
        <v>25031</v>
      </c>
      <c r="M22" s="100">
        <v>0</v>
      </c>
      <c r="N22" s="100">
        <f t="shared" si="2"/>
        <v>0</v>
      </c>
      <c r="O22" s="100">
        <f t="shared" si="3"/>
        <v>0</v>
      </c>
    </row>
    <row r="23" spans="1:15" ht="16.5" thickBot="1" x14ac:dyDescent="0.3">
      <c r="A23" s="107" t="s">
        <v>81</v>
      </c>
      <c r="B23" s="108"/>
      <c r="C23" s="108"/>
      <c r="D23" s="108"/>
      <c r="E23" s="108"/>
      <c r="F23" s="108"/>
      <c r="G23" s="108"/>
      <c r="H23" s="109"/>
      <c r="I23" s="94"/>
      <c r="J23" s="94"/>
      <c r="K23" s="95"/>
      <c r="L23" s="300">
        <f>SUM(L20:L22)</f>
        <v>137165</v>
      </c>
      <c r="M23" s="300">
        <f t="shared" ref="M23:O23" si="4">SUM(M20:M22)</f>
        <v>0</v>
      </c>
      <c r="N23" s="300">
        <f t="shared" si="4"/>
        <v>0</v>
      </c>
      <c r="O23" s="300">
        <f t="shared" si="4"/>
        <v>0</v>
      </c>
    </row>
    <row r="24" spans="1:15" ht="16.5" thickBot="1" x14ac:dyDescent="0.3">
      <c r="A24" s="111"/>
      <c r="B24" s="112" t="s">
        <v>82</v>
      </c>
      <c r="C24" s="112" t="s">
        <v>83</v>
      </c>
      <c r="D24" s="112"/>
      <c r="E24" s="112"/>
      <c r="F24" s="113"/>
      <c r="G24" s="113"/>
      <c r="H24" s="113"/>
      <c r="I24" s="113"/>
      <c r="J24" s="113"/>
      <c r="K24" s="114"/>
      <c r="L24" s="116">
        <v>515443</v>
      </c>
      <c r="M24" s="116">
        <v>243725</v>
      </c>
      <c r="N24" s="116">
        <v>249330</v>
      </c>
      <c r="O24" s="116">
        <f t="shared" si="3"/>
        <v>255563.24999999997</v>
      </c>
    </row>
    <row r="25" spans="1:15" ht="16.5" thickBot="1" x14ac:dyDescent="0.3">
      <c r="A25" s="93" t="s">
        <v>84</v>
      </c>
      <c r="B25" s="94" t="s">
        <v>85</v>
      </c>
      <c r="C25" s="94"/>
      <c r="D25" s="94"/>
      <c r="E25" s="94"/>
      <c r="F25" s="94"/>
      <c r="G25" s="94"/>
      <c r="H25" s="94"/>
      <c r="I25" s="94"/>
      <c r="J25" s="94"/>
      <c r="K25" s="95"/>
      <c r="L25" s="301">
        <f>SUM(L24)</f>
        <v>515443</v>
      </c>
      <c r="M25" s="301">
        <f t="shared" ref="M25:O25" si="5">SUM(M24)</f>
        <v>243725</v>
      </c>
      <c r="N25" s="301">
        <f t="shared" si="5"/>
        <v>249330</v>
      </c>
      <c r="O25" s="301">
        <f t="shared" si="5"/>
        <v>255563.24999999997</v>
      </c>
    </row>
    <row r="26" spans="1:15" ht="19.5" thickBot="1" x14ac:dyDescent="0.35">
      <c r="A26" s="77"/>
      <c r="B26" s="78" t="s">
        <v>86</v>
      </c>
      <c r="C26" s="78"/>
      <c r="D26" s="78"/>
      <c r="E26" s="78"/>
      <c r="F26" s="78"/>
      <c r="G26" s="78"/>
      <c r="H26" s="78"/>
      <c r="I26" s="78"/>
      <c r="J26" s="78"/>
      <c r="K26" s="79"/>
      <c r="L26" s="302">
        <f>SUM(L14+L25)</f>
        <v>1007112</v>
      </c>
      <c r="M26" s="302">
        <f t="shared" ref="M26:O26" si="6">SUM(M14+M25)</f>
        <v>605319.08000000007</v>
      </c>
      <c r="N26" s="302">
        <f t="shared" si="6"/>
        <v>619240.74384000001</v>
      </c>
      <c r="O26" s="302">
        <f t="shared" si="6"/>
        <v>634721.76243599993</v>
      </c>
    </row>
    <row r="27" spans="1:15" x14ac:dyDescent="0.2">
      <c r="A27" s="340" t="s">
        <v>87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  <c r="L27" s="74"/>
      <c r="M27" s="74"/>
      <c r="N27" s="74"/>
      <c r="O27" s="74"/>
    </row>
    <row r="28" spans="1:15" x14ac:dyDescent="0.2">
      <c r="A28" s="343"/>
      <c r="B28" s="344"/>
      <c r="C28" s="344"/>
      <c r="D28" s="344"/>
      <c r="E28" s="344"/>
      <c r="F28" s="344"/>
      <c r="G28" s="344"/>
      <c r="H28" s="344"/>
      <c r="I28" s="344"/>
      <c r="J28" s="344"/>
      <c r="K28" s="345"/>
      <c r="L28" s="75" t="s">
        <v>63</v>
      </c>
      <c r="M28" s="75" t="s">
        <v>63</v>
      </c>
      <c r="N28" s="75" t="s">
        <v>63</v>
      </c>
      <c r="O28" s="75" t="s">
        <v>63</v>
      </c>
    </row>
    <row r="29" spans="1:15" ht="13.5" thickBot="1" x14ac:dyDescent="0.25">
      <c r="A29" s="346"/>
      <c r="B29" s="347"/>
      <c r="C29" s="347"/>
      <c r="D29" s="347"/>
      <c r="E29" s="347"/>
      <c r="F29" s="347"/>
      <c r="G29" s="347"/>
      <c r="H29" s="347"/>
      <c r="I29" s="347"/>
      <c r="J29" s="347"/>
      <c r="K29" s="348"/>
      <c r="L29" s="76"/>
      <c r="M29" s="76"/>
      <c r="N29" s="76"/>
      <c r="O29" s="76"/>
    </row>
    <row r="30" spans="1:15" ht="19.5" thickBot="1" x14ac:dyDescent="0.35">
      <c r="A30" s="77" t="s">
        <v>88</v>
      </c>
      <c r="B30" s="78" t="s">
        <v>89</v>
      </c>
      <c r="C30" s="78"/>
      <c r="D30" s="78"/>
      <c r="E30" s="78"/>
      <c r="F30" s="78"/>
      <c r="G30" s="78"/>
      <c r="H30" s="78"/>
      <c r="I30" s="78"/>
      <c r="J30" s="78"/>
      <c r="K30" s="79"/>
      <c r="L30" s="80">
        <f>SUM(L36+L40)</f>
        <v>854183</v>
      </c>
      <c r="M30" s="80">
        <f t="shared" ref="M30:O30" si="7">SUM(M36+M40)</f>
        <v>449331.42000000004</v>
      </c>
      <c r="N30" s="80">
        <f t="shared" si="7"/>
        <v>459666.04265999998</v>
      </c>
      <c r="O30" s="80">
        <f t="shared" si="7"/>
        <v>471157.69372649991</v>
      </c>
    </row>
    <row r="31" spans="1:15" ht="15.75" x14ac:dyDescent="0.25">
      <c r="A31" s="104"/>
      <c r="B31" s="105" t="s">
        <v>90</v>
      </c>
      <c r="C31" s="105" t="s">
        <v>91</v>
      </c>
      <c r="D31" s="105"/>
      <c r="E31" s="105"/>
      <c r="F31" s="105"/>
      <c r="G31" s="105"/>
      <c r="H31" s="105"/>
      <c r="I31" s="105"/>
      <c r="J31" s="105"/>
      <c r="K31" s="106"/>
      <c r="L31" s="116">
        <v>153018</v>
      </c>
      <c r="M31" s="116">
        <f t="shared" ref="M31:M42" si="8">+L31*1.02</f>
        <v>156078.36000000002</v>
      </c>
      <c r="N31" s="116">
        <f t="shared" ref="N31:N42" si="9">+M31*1.023</f>
        <v>159668.16227999999</v>
      </c>
      <c r="O31" s="116">
        <f t="shared" ref="O31:O42" si="10">+N31*1.025</f>
        <v>163659.86633699998</v>
      </c>
    </row>
    <row r="32" spans="1:15" ht="15.75" x14ac:dyDescent="0.25">
      <c r="A32" s="87"/>
      <c r="B32" s="88" t="s">
        <v>92</v>
      </c>
      <c r="C32" s="88" t="s">
        <v>93</v>
      </c>
      <c r="D32" s="88"/>
      <c r="E32" s="88"/>
      <c r="F32" s="88"/>
      <c r="G32" s="88"/>
      <c r="H32" s="88"/>
      <c r="I32" s="88"/>
      <c r="J32" s="88"/>
      <c r="K32" s="89"/>
      <c r="L32" s="86">
        <v>25058</v>
      </c>
      <c r="M32" s="86">
        <f t="shared" si="8"/>
        <v>25559.16</v>
      </c>
      <c r="N32" s="86">
        <f t="shared" si="9"/>
        <v>26147.020679999998</v>
      </c>
      <c r="O32" s="86">
        <f t="shared" si="10"/>
        <v>26800.696196999994</v>
      </c>
    </row>
    <row r="33" spans="1:15" ht="15.75" x14ac:dyDescent="0.25">
      <c r="A33" s="104"/>
      <c r="B33" s="105" t="s">
        <v>94</v>
      </c>
      <c r="C33" s="105" t="s">
        <v>95</v>
      </c>
      <c r="D33" s="105"/>
      <c r="E33" s="105"/>
      <c r="F33" s="105"/>
      <c r="G33" s="105"/>
      <c r="H33" s="105"/>
      <c r="I33" s="105"/>
      <c r="J33" s="105"/>
      <c r="K33" s="106"/>
      <c r="L33" s="86">
        <v>187365</v>
      </c>
      <c r="M33" s="86">
        <f t="shared" si="8"/>
        <v>191112.30000000002</v>
      </c>
      <c r="N33" s="86">
        <f t="shared" si="9"/>
        <v>195507.8829</v>
      </c>
      <c r="O33" s="86">
        <f t="shared" si="10"/>
        <v>200395.57997249998</v>
      </c>
    </row>
    <row r="34" spans="1:15" ht="15.75" x14ac:dyDescent="0.25">
      <c r="A34" s="87"/>
      <c r="B34" s="88" t="s">
        <v>96</v>
      </c>
      <c r="C34" s="88" t="s">
        <v>97</v>
      </c>
      <c r="D34" s="88"/>
      <c r="E34" s="88"/>
      <c r="F34" s="88"/>
      <c r="G34" s="88"/>
      <c r="H34" s="88"/>
      <c r="I34" s="88"/>
      <c r="J34" s="88"/>
      <c r="K34" s="89"/>
      <c r="L34" s="86">
        <v>3297</v>
      </c>
      <c r="M34" s="86">
        <f t="shared" si="8"/>
        <v>3362.94</v>
      </c>
      <c r="N34" s="86">
        <f t="shared" si="9"/>
        <v>3440.2876199999996</v>
      </c>
      <c r="O34" s="86">
        <f t="shared" si="10"/>
        <v>3526.2948104999991</v>
      </c>
    </row>
    <row r="35" spans="1:15" ht="16.5" thickBot="1" x14ac:dyDescent="0.3">
      <c r="A35" s="118"/>
      <c r="B35" s="113" t="s">
        <v>98</v>
      </c>
      <c r="C35" s="113" t="s">
        <v>99</v>
      </c>
      <c r="D35" s="113"/>
      <c r="E35" s="113"/>
      <c r="F35" s="113"/>
      <c r="G35" s="113"/>
      <c r="H35" s="113"/>
      <c r="I35" s="113"/>
      <c r="J35" s="113"/>
      <c r="K35" s="114"/>
      <c r="L35" s="86">
        <v>71783</v>
      </c>
      <c r="M35" s="86">
        <f t="shared" si="8"/>
        <v>73218.66</v>
      </c>
      <c r="N35" s="86">
        <f t="shared" si="9"/>
        <v>74902.689180000001</v>
      </c>
      <c r="O35" s="86">
        <f t="shared" si="10"/>
        <v>76775.256409499998</v>
      </c>
    </row>
    <row r="36" spans="1:15" ht="16.5" thickBot="1" x14ac:dyDescent="0.3">
      <c r="A36" s="93" t="s">
        <v>73</v>
      </c>
      <c r="B36" s="94" t="s">
        <v>100</v>
      </c>
      <c r="C36" s="94"/>
      <c r="D36" s="94"/>
      <c r="E36" s="94"/>
      <c r="F36" s="94"/>
      <c r="G36" s="94"/>
      <c r="H36" s="94"/>
      <c r="I36" s="94"/>
      <c r="J36" s="94"/>
      <c r="K36" s="95"/>
      <c r="L36" s="299">
        <f>SUM(L31:L35)</f>
        <v>440521</v>
      </c>
      <c r="M36" s="299">
        <f t="shared" ref="M36:O36" si="11">SUM(M31:M35)</f>
        <v>449331.42000000004</v>
      </c>
      <c r="N36" s="299">
        <f t="shared" si="11"/>
        <v>459666.04265999998</v>
      </c>
      <c r="O36" s="299">
        <f t="shared" si="11"/>
        <v>471157.69372649991</v>
      </c>
    </row>
    <row r="37" spans="1:15" ht="15.75" x14ac:dyDescent="0.25">
      <c r="A37" s="119"/>
      <c r="B37" s="120" t="s">
        <v>30</v>
      </c>
      <c r="C37" s="120" t="s">
        <v>101</v>
      </c>
      <c r="D37" s="120"/>
      <c r="E37" s="120"/>
      <c r="F37" s="120"/>
      <c r="G37" s="120"/>
      <c r="H37" s="120"/>
      <c r="I37" s="120"/>
      <c r="J37" s="120"/>
      <c r="K37" s="121"/>
      <c r="L37" s="116">
        <v>324418</v>
      </c>
      <c r="M37" s="116">
        <v>0</v>
      </c>
      <c r="N37" s="116">
        <f t="shared" si="9"/>
        <v>0</v>
      </c>
      <c r="O37" s="116">
        <f t="shared" si="10"/>
        <v>0</v>
      </c>
    </row>
    <row r="38" spans="1:15" ht="15.75" x14ac:dyDescent="0.25">
      <c r="A38" s="87"/>
      <c r="B38" s="88" t="s">
        <v>102</v>
      </c>
      <c r="C38" s="88" t="s">
        <v>103</v>
      </c>
      <c r="D38" s="88"/>
      <c r="E38" s="88"/>
      <c r="F38" s="88"/>
      <c r="G38" s="88"/>
      <c r="H38" s="88"/>
      <c r="I38" s="88"/>
      <c r="J38" s="88"/>
      <c r="K38" s="89"/>
      <c r="L38" s="86">
        <v>59020</v>
      </c>
      <c r="M38" s="86">
        <v>0</v>
      </c>
      <c r="N38" s="86">
        <f t="shared" si="9"/>
        <v>0</v>
      </c>
      <c r="O38" s="86">
        <f t="shared" si="10"/>
        <v>0</v>
      </c>
    </row>
    <row r="39" spans="1:15" ht="16.5" thickBot="1" x14ac:dyDescent="0.3">
      <c r="A39" s="118"/>
      <c r="B39" s="113" t="s">
        <v>104</v>
      </c>
      <c r="C39" s="113" t="s">
        <v>105</v>
      </c>
      <c r="D39" s="113"/>
      <c r="E39" s="113"/>
      <c r="F39" s="113"/>
      <c r="G39" s="113"/>
      <c r="H39" s="113"/>
      <c r="I39" s="113"/>
      <c r="J39" s="113"/>
      <c r="K39" s="114"/>
      <c r="L39" s="86">
        <v>30224</v>
      </c>
      <c r="M39" s="86">
        <v>0</v>
      </c>
      <c r="N39" s="86">
        <f t="shared" si="9"/>
        <v>0</v>
      </c>
      <c r="O39" s="86">
        <f t="shared" si="10"/>
        <v>0</v>
      </c>
    </row>
    <row r="40" spans="1:15" ht="16.5" thickBot="1" x14ac:dyDescent="0.3">
      <c r="A40" s="93" t="s">
        <v>106</v>
      </c>
      <c r="B40" s="94" t="s">
        <v>107</v>
      </c>
      <c r="C40" s="94"/>
      <c r="D40" s="94"/>
      <c r="E40" s="94"/>
      <c r="F40" s="94"/>
      <c r="G40" s="94"/>
      <c r="H40" s="94"/>
      <c r="I40" s="94"/>
      <c r="J40" s="94"/>
      <c r="K40" s="95"/>
      <c r="L40" s="299">
        <f>SUM(L37:L39)</f>
        <v>413662</v>
      </c>
      <c r="M40" s="299">
        <f t="shared" ref="M40:O40" si="12">SUM(M37:M39)</f>
        <v>0</v>
      </c>
      <c r="N40" s="299">
        <f t="shared" si="12"/>
        <v>0</v>
      </c>
      <c r="O40" s="299">
        <f t="shared" si="12"/>
        <v>0</v>
      </c>
    </row>
    <row r="41" spans="1:15" ht="16.5" thickBot="1" x14ac:dyDescent="0.3">
      <c r="A41" s="111"/>
      <c r="B41" s="112" t="s">
        <v>108</v>
      </c>
      <c r="C41" s="112" t="s">
        <v>109</v>
      </c>
      <c r="D41" s="112"/>
      <c r="E41" s="112"/>
      <c r="F41" s="112"/>
      <c r="G41" s="112"/>
      <c r="H41" s="112"/>
      <c r="I41" s="112"/>
      <c r="J41" s="112"/>
      <c r="K41" s="123"/>
      <c r="L41" s="116">
        <v>152929</v>
      </c>
      <c r="M41" s="116">
        <f t="shared" si="8"/>
        <v>155987.58000000002</v>
      </c>
      <c r="N41" s="116">
        <f t="shared" si="9"/>
        <v>159575.29433999999</v>
      </c>
      <c r="O41" s="116">
        <f t="shared" si="10"/>
        <v>163564.67669849997</v>
      </c>
    </row>
    <row r="42" spans="1:15" ht="19.5" thickBot="1" x14ac:dyDescent="0.35">
      <c r="A42" s="77" t="s">
        <v>110</v>
      </c>
      <c r="B42" s="78" t="s">
        <v>111</v>
      </c>
      <c r="C42" s="78"/>
      <c r="D42" s="78"/>
      <c r="E42" s="78"/>
      <c r="F42" s="78"/>
      <c r="G42" s="78"/>
      <c r="H42" s="78"/>
      <c r="I42" s="78"/>
      <c r="J42" s="78"/>
      <c r="K42" s="79"/>
      <c r="L42" s="302">
        <f>SUM(L41)</f>
        <v>152929</v>
      </c>
      <c r="M42" s="302">
        <f t="shared" si="8"/>
        <v>155987.58000000002</v>
      </c>
      <c r="N42" s="302">
        <f t="shared" si="9"/>
        <v>159575.29433999999</v>
      </c>
      <c r="O42" s="302">
        <f t="shared" si="10"/>
        <v>163564.67669849997</v>
      </c>
    </row>
    <row r="43" spans="1:15" ht="19.5" thickBot="1" x14ac:dyDescent="0.35">
      <c r="A43" s="77" t="s">
        <v>112</v>
      </c>
      <c r="B43" s="78"/>
      <c r="C43" s="78"/>
      <c r="D43" s="78"/>
      <c r="E43" s="78"/>
      <c r="F43" s="78"/>
      <c r="G43" s="78"/>
      <c r="H43" s="78"/>
      <c r="I43" s="78"/>
      <c r="J43" s="78"/>
      <c r="K43" s="79"/>
      <c r="L43" s="302">
        <f>SUM(L30+L42)</f>
        <v>1007112</v>
      </c>
      <c r="M43" s="302">
        <f t="shared" ref="M43:O43" si="13">SUM(M30+M42)</f>
        <v>605319</v>
      </c>
      <c r="N43" s="302">
        <f t="shared" si="13"/>
        <v>619241.33699999994</v>
      </c>
      <c r="O43" s="302">
        <f t="shared" si="13"/>
        <v>634722.37042499986</v>
      </c>
    </row>
  </sheetData>
  <mergeCells count="9">
    <mergeCell ref="A27:K29"/>
    <mergeCell ref="A1:D4"/>
    <mergeCell ref="L1:O6"/>
    <mergeCell ref="A7:O9"/>
    <mergeCell ref="A11:K13"/>
    <mergeCell ref="L11:L13"/>
    <mergeCell ref="M11:M13"/>
    <mergeCell ref="N11:N13"/>
    <mergeCell ref="O11:O13"/>
  </mergeCells>
  <pageMargins left="0.7" right="0.7" top="0.75" bottom="0.75" header="0.3" footer="0.3"/>
  <pageSetup paperSize="9" scale="6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ADE3-9AA7-4190-BB64-280042AEFB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F10" sqref="F10"/>
    </sheetView>
  </sheetViews>
  <sheetFormatPr defaultColWidth="9.140625" defaultRowHeight="15" x14ac:dyDescent="0.25"/>
  <cols>
    <col min="1" max="1" width="55.42578125" style="1" customWidth="1"/>
    <col min="2" max="2" width="6.5703125" style="1" customWidth="1"/>
    <col min="3" max="3" width="14.28515625" style="1" bestFit="1" customWidth="1"/>
    <col min="4" max="4" width="54.85546875" style="1" customWidth="1"/>
    <col min="5" max="5" width="6.5703125" style="1" customWidth="1"/>
    <col min="6" max="6" width="14.28515625" style="1" bestFit="1" customWidth="1"/>
    <col min="7" max="16384" width="9.140625" style="1"/>
  </cols>
  <sheetData>
    <row r="1" spans="1:6" ht="47.25" customHeight="1" x14ac:dyDescent="0.25">
      <c r="D1" s="335" t="s">
        <v>396</v>
      </c>
      <c r="E1" s="336"/>
      <c r="F1" s="336"/>
    </row>
    <row r="3" spans="1:6" x14ac:dyDescent="0.25">
      <c r="A3" s="320" t="s">
        <v>52</v>
      </c>
      <c r="B3" s="320"/>
      <c r="C3" s="321"/>
      <c r="D3" s="321"/>
      <c r="E3" s="321"/>
      <c r="F3" s="321"/>
    </row>
    <row r="4" spans="1:6" x14ac:dyDescent="0.25">
      <c r="A4" s="321" t="s">
        <v>365</v>
      </c>
      <c r="B4" s="321"/>
      <c r="C4" s="321"/>
      <c r="D4" s="321"/>
      <c r="E4" s="321"/>
      <c r="F4" s="321"/>
    </row>
    <row r="5" spans="1:6" ht="14.45" thickBot="1" x14ac:dyDescent="0.3">
      <c r="A5" s="2"/>
      <c r="B5" s="2"/>
      <c r="C5" s="2"/>
      <c r="D5" s="322" t="s">
        <v>56</v>
      </c>
      <c r="E5" s="322"/>
      <c r="F5" s="322"/>
    </row>
    <row r="6" spans="1:6" x14ac:dyDescent="0.25">
      <c r="A6" s="323" t="s">
        <v>0</v>
      </c>
      <c r="B6" s="324"/>
      <c r="C6" s="324"/>
      <c r="D6" s="325" t="s">
        <v>1</v>
      </c>
      <c r="E6" s="326"/>
      <c r="F6" s="327"/>
    </row>
    <row r="7" spans="1:6" ht="23.25" thickBot="1" x14ac:dyDescent="0.3">
      <c r="A7" s="3" t="s">
        <v>2</v>
      </c>
      <c r="B7" s="4" t="s">
        <v>3</v>
      </c>
      <c r="C7" s="5" t="s">
        <v>366</v>
      </c>
      <c r="D7" s="3" t="s">
        <v>2</v>
      </c>
      <c r="E7" s="4" t="s">
        <v>3</v>
      </c>
      <c r="F7" s="67" t="s">
        <v>366</v>
      </c>
    </row>
    <row r="8" spans="1:6" ht="15.75" thickBot="1" x14ac:dyDescent="0.3">
      <c r="A8" s="328" t="s">
        <v>4</v>
      </c>
      <c r="B8" s="329"/>
      <c r="C8" s="337"/>
      <c r="D8" s="330"/>
      <c r="E8" s="330"/>
      <c r="F8" s="331"/>
    </row>
    <row r="9" spans="1:6" ht="15.75" customHeight="1" x14ac:dyDescent="0.25">
      <c r="A9" s="6" t="s">
        <v>5</v>
      </c>
      <c r="B9" s="7" t="s">
        <v>6</v>
      </c>
      <c r="C9" s="10">
        <v>221165659</v>
      </c>
      <c r="D9" s="6" t="s">
        <v>7</v>
      </c>
      <c r="E9" s="9" t="s">
        <v>8</v>
      </c>
      <c r="F9" s="10">
        <v>43862317</v>
      </c>
    </row>
    <row r="10" spans="1:6" ht="15.75" customHeight="1" x14ac:dyDescent="0.25">
      <c r="A10" s="11" t="s">
        <v>9</v>
      </c>
      <c r="B10" s="12" t="s">
        <v>10</v>
      </c>
      <c r="C10" s="15">
        <v>110956017</v>
      </c>
      <c r="D10" s="11" t="s">
        <v>11</v>
      </c>
      <c r="E10" s="14" t="s">
        <v>12</v>
      </c>
      <c r="F10" s="15">
        <v>5712268</v>
      </c>
    </row>
    <row r="11" spans="1:6" ht="15.75" customHeight="1" x14ac:dyDescent="0.25">
      <c r="A11" s="11" t="s">
        <v>13</v>
      </c>
      <c r="B11" s="12" t="s">
        <v>14</v>
      </c>
      <c r="C11" s="15">
        <v>10593257</v>
      </c>
      <c r="D11" s="16" t="s">
        <v>15</v>
      </c>
      <c r="E11" s="14" t="s">
        <v>16</v>
      </c>
      <c r="F11" s="15">
        <v>157906927</v>
      </c>
    </row>
    <row r="12" spans="1:6" ht="15.75" customHeight="1" x14ac:dyDescent="0.25">
      <c r="A12" s="17" t="s">
        <v>17</v>
      </c>
      <c r="B12" s="12" t="s">
        <v>18</v>
      </c>
      <c r="C12" s="15">
        <v>34000</v>
      </c>
      <c r="D12" s="11" t="s">
        <v>19</v>
      </c>
      <c r="E12" s="14" t="s">
        <v>20</v>
      </c>
      <c r="F12" s="15">
        <v>3297000</v>
      </c>
    </row>
    <row r="13" spans="1:6" ht="15.75" customHeight="1" thickBot="1" x14ac:dyDescent="0.3">
      <c r="A13" s="332"/>
      <c r="B13" s="333"/>
      <c r="C13" s="334"/>
      <c r="D13" s="58" t="s">
        <v>22</v>
      </c>
      <c r="E13" s="59" t="s">
        <v>23</v>
      </c>
      <c r="F13" s="60">
        <v>71783459</v>
      </c>
    </row>
    <row r="14" spans="1:6" ht="18.75" customHeight="1" thickBot="1" x14ac:dyDescent="0.3">
      <c r="A14" s="23" t="s">
        <v>24</v>
      </c>
      <c r="B14" s="24"/>
      <c r="C14" s="26">
        <f>SUM(C9:C13)</f>
        <v>342748933</v>
      </c>
      <c r="D14" s="23" t="s">
        <v>25</v>
      </c>
      <c r="E14" s="25"/>
      <c r="F14" s="26">
        <f>SUM(F9:F13)</f>
        <v>282561971</v>
      </c>
    </row>
    <row r="15" spans="1:6" ht="15.75" customHeight="1" thickBot="1" x14ac:dyDescent="0.3">
      <c r="A15" s="313" t="s">
        <v>26</v>
      </c>
      <c r="B15" s="314"/>
      <c r="C15" s="315"/>
      <c r="D15" s="315"/>
      <c r="E15" s="315"/>
      <c r="F15" s="316"/>
    </row>
    <row r="16" spans="1:6" ht="15.75" customHeight="1" x14ac:dyDescent="0.25">
      <c r="A16" s="6" t="s">
        <v>27</v>
      </c>
      <c r="B16" s="7" t="s">
        <v>28</v>
      </c>
      <c r="C16" s="8">
        <v>112133876</v>
      </c>
      <c r="D16" s="27" t="s">
        <v>29</v>
      </c>
      <c r="E16" s="28" t="s">
        <v>30</v>
      </c>
      <c r="F16" s="68">
        <v>323948443</v>
      </c>
    </row>
    <row r="17" spans="1:6" ht="15.75" customHeight="1" x14ac:dyDescent="0.25">
      <c r="A17" s="30" t="s">
        <v>31</v>
      </c>
      <c r="B17" s="12" t="s">
        <v>32</v>
      </c>
      <c r="C17" s="13">
        <v>0</v>
      </c>
      <c r="D17" s="31" t="s">
        <v>33</v>
      </c>
      <c r="E17" s="32" t="s">
        <v>34</v>
      </c>
      <c r="F17" s="69">
        <v>59019588</v>
      </c>
    </row>
    <row r="18" spans="1:6" ht="15.75" customHeight="1" thickBot="1" x14ac:dyDescent="0.3">
      <c r="A18" s="33" t="s">
        <v>35</v>
      </c>
      <c r="B18" s="34" t="s">
        <v>36</v>
      </c>
      <c r="C18" s="35">
        <v>24831004</v>
      </c>
      <c r="D18" s="33" t="s">
        <v>37</v>
      </c>
      <c r="E18" s="36" t="s">
        <v>38</v>
      </c>
      <c r="F18" s="70">
        <v>30223655</v>
      </c>
    </row>
    <row r="19" spans="1:6" ht="26.25" thickBot="1" x14ac:dyDescent="0.3">
      <c r="A19" s="23" t="s">
        <v>39</v>
      </c>
      <c r="B19" s="24"/>
      <c r="C19" s="25">
        <f>SUM(C16:C18)</f>
        <v>136964880</v>
      </c>
      <c r="D19" s="23" t="s">
        <v>40</v>
      </c>
      <c r="E19" s="25"/>
      <c r="F19" s="26">
        <f>SUM(F16:F18)</f>
        <v>413191686</v>
      </c>
    </row>
    <row r="20" spans="1:6" ht="15.75" customHeight="1" thickBot="1" x14ac:dyDescent="0.3">
      <c r="A20" s="317" t="s">
        <v>41</v>
      </c>
      <c r="B20" s="318"/>
      <c r="C20" s="318"/>
      <c r="D20" s="318"/>
      <c r="E20" s="318"/>
      <c r="F20" s="319"/>
    </row>
    <row r="21" spans="1:6" ht="15.75" customHeight="1" x14ac:dyDescent="0.25">
      <c r="A21" s="11" t="s">
        <v>349</v>
      </c>
      <c r="B21" s="56" t="s">
        <v>42</v>
      </c>
      <c r="C21" s="38">
        <v>272188887</v>
      </c>
      <c r="D21" s="18" t="s">
        <v>43</v>
      </c>
      <c r="E21" s="19" t="s">
        <v>44</v>
      </c>
      <c r="F21" s="15">
        <v>152929040</v>
      </c>
    </row>
    <row r="22" spans="1:6" ht="15.75" customHeight="1" x14ac:dyDescent="0.25">
      <c r="A22" s="18" t="s">
        <v>51</v>
      </c>
      <c r="B22" s="19" t="s">
        <v>21</v>
      </c>
      <c r="C22" s="57">
        <v>0</v>
      </c>
      <c r="D22" s="53"/>
      <c r="E22" s="54"/>
      <c r="F22" s="70"/>
    </row>
    <row r="23" spans="1:6" ht="15.75" customHeight="1" thickBot="1" x14ac:dyDescent="0.3">
      <c r="A23" s="40" t="s">
        <v>45</v>
      </c>
      <c r="B23" s="41" t="s">
        <v>46</v>
      </c>
      <c r="C23" s="38">
        <v>96779997</v>
      </c>
      <c r="D23" s="40"/>
      <c r="E23" s="43"/>
      <c r="F23" s="71">
        <v>0</v>
      </c>
    </row>
    <row r="24" spans="1:6" ht="15.75" thickBot="1" x14ac:dyDescent="0.3">
      <c r="A24" s="44" t="s">
        <v>47</v>
      </c>
      <c r="B24" s="45"/>
      <c r="C24" s="46">
        <f>SUM(C21:C23)</f>
        <v>368968884</v>
      </c>
      <c r="D24" s="44" t="s">
        <v>48</v>
      </c>
      <c r="E24" s="47"/>
      <c r="F24" s="48">
        <f>SUM(F21:F23)</f>
        <v>152929040</v>
      </c>
    </row>
    <row r="25" spans="1:6" ht="15.75" customHeight="1" thickBot="1" x14ac:dyDescent="0.3">
      <c r="A25" s="61" t="s">
        <v>49</v>
      </c>
      <c r="B25" s="62"/>
      <c r="C25" s="49">
        <f>SUM(C14,C19,C24)</f>
        <v>848682697</v>
      </c>
      <c r="D25" s="61" t="s">
        <v>50</v>
      </c>
      <c r="E25" s="63"/>
      <c r="F25" s="50">
        <f>SUM(F14,F19,F24)</f>
        <v>848682697</v>
      </c>
    </row>
    <row r="26" spans="1:6" x14ac:dyDescent="0.25">
      <c r="A26" s="2"/>
      <c r="B26" s="2"/>
      <c r="C26" s="51"/>
      <c r="D26" s="2"/>
      <c r="E26" s="2"/>
      <c r="F26" s="51"/>
    </row>
    <row r="27" spans="1:6" x14ac:dyDescent="0.25">
      <c r="A27" s="2"/>
      <c r="B27" s="2"/>
      <c r="C27" s="2"/>
      <c r="D27" s="2"/>
      <c r="E27" s="2"/>
      <c r="F27" s="51"/>
    </row>
  </sheetData>
  <mergeCells count="10">
    <mergeCell ref="D1:F1"/>
    <mergeCell ref="A15:F15"/>
    <mergeCell ref="A20:F20"/>
    <mergeCell ref="A3:F3"/>
    <mergeCell ref="A4:F4"/>
    <mergeCell ref="D5:F5"/>
    <mergeCell ref="A6:C6"/>
    <mergeCell ref="D6:F6"/>
    <mergeCell ref="A8:F8"/>
    <mergeCell ref="A13:C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D1" sqref="D1:F1"/>
    </sheetView>
  </sheetViews>
  <sheetFormatPr defaultColWidth="9.140625" defaultRowHeight="15" x14ac:dyDescent="0.25"/>
  <cols>
    <col min="1" max="1" width="55.42578125" style="1" customWidth="1"/>
    <col min="2" max="2" width="6.5703125" style="1" customWidth="1"/>
    <col min="3" max="3" width="12.7109375" style="1" customWidth="1"/>
    <col min="4" max="4" width="54.85546875" style="1" customWidth="1"/>
    <col min="5" max="5" width="6.5703125" style="1" customWidth="1"/>
    <col min="6" max="6" width="12.7109375" style="1" customWidth="1"/>
    <col min="7" max="16384" width="9.140625" style="1"/>
  </cols>
  <sheetData>
    <row r="1" spans="1:6" ht="46.5" customHeight="1" x14ac:dyDescent="0.25">
      <c r="D1" s="335" t="s">
        <v>395</v>
      </c>
      <c r="E1" s="336"/>
      <c r="F1" s="336"/>
    </row>
    <row r="3" spans="1:6" x14ac:dyDescent="0.25">
      <c r="A3" s="320" t="s">
        <v>54</v>
      </c>
      <c r="B3" s="320"/>
      <c r="C3" s="321"/>
      <c r="D3" s="321"/>
      <c r="E3" s="321"/>
      <c r="F3" s="321"/>
    </row>
    <row r="4" spans="1:6" x14ac:dyDescent="0.25">
      <c r="A4" s="321" t="s">
        <v>365</v>
      </c>
      <c r="B4" s="321"/>
      <c r="C4" s="321"/>
      <c r="D4" s="321"/>
      <c r="E4" s="321"/>
      <c r="F4" s="321"/>
    </row>
    <row r="5" spans="1:6" ht="14.45" thickBot="1" x14ac:dyDescent="0.3">
      <c r="A5" s="2"/>
      <c r="B5" s="2"/>
      <c r="C5" s="2"/>
      <c r="D5" s="322" t="s">
        <v>56</v>
      </c>
      <c r="E5" s="322"/>
      <c r="F5" s="322"/>
    </row>
    <row r="6" spans="1:6" x14ac:dyDescent="0.25">
      <c r="A6" s="323" t="s">
        <v>0</v>
      </c>
      <c r="B6" s="324"/>
      <c r="C6" s="324"/>
      <c r="D6" s="325" t="s">
        <v>1</v>
      </c>
      <c r="E6" s="326"/>
      <c r="F6" s="327"/>
    </row>
    <row r="7" spans="1:6" ht="23.25" thickBot="1" x14ac:dyDescent="0.3">
      <c r="A7" s="3" t="s">
        <v>2</v>
      </c>
      <c r="B7" s="4" t="s">
        <v>3</v>
      </c>
      <c r="C7" s="5" t="s">
        <v>366</v>
      </c>
      <c r="D7" s="3" t="s">
        <v>2</v>
      </c>
      <c r="E7" s="4" t="s">
        <v>3</v>
      </c>
      <c r="F7" s="67" t="s">
        <v>366</v>
      </c>
    </row>
    <row r="8" spans="1:6" ht="15.75" thickBot="1" x14ac:dyDescent="0.3">
      <c r="A8" s="328" t="s">
        <v>4</v>
      </c>
      <c r="B8" s="329"/>
      <c r="C8" s="330"/>
      <c r="D8" s="330"/>
      <c r="E8" s="330"/>
      <c r="F8" s="331"/>
    </row>
    <row r="9" spans="1:6" ht="15.75" customHeight="1" x14ac:dyDescent="0.25">
      <c r="A9" s="6" t="s">
        <v>5</v>
      </c>
      <c r="B9" s="7" t="s">
        <v>6</v>
      </c>
      <c r="C9" s="8">
        <v>2885000</v>
      </c>
      <c r="D9" s="6" t="s">
        <v>7</v>
      </c>
      <c r="E9" s="9" t="s">
        <v>8</v>
      </c>
      <c r="F9" s="10">
        <v>41829352</v>
      </c>
    </row>
    <row r="10" spans="1:6" ht="15.75" customHeight="1" x14ac:dyDescent="0.25">
      <c r="A10" s="11" t="s">
        <v>9</v>
      </c>
      <c r="B10" s="12" t="s">
        <v>10</v>
      </c>
      <c r="C10" s="13">
        <v>0</v>
      </c>
      <c r="D10" s="11" t="s">
        <v>11</v>
      </c>
      <c r="E10" s="14" t="s">
        <v>12</v>
      </c>
      <c r="F10" s="15">
        <v>7501626</v>
      </c>
    </row>
    <row r="11" spans="1:6" ht="15.75" customHeight="1" x14ac:dyDescent="0.25">
      <c r="A11" s="11" t="s">
        <v>13</v>
      </c>
      <c r="B11" s="12" t="s">
        <v>14</v>
      </c>
      <c r="C11" s="13">
        <v>1000000</v>
      </c>
      <c r="D11" s="16" t="s">
        <v>15</v>
      </c>
      <c r="E11" s="14" t="s">
        <v>16</v>
      </c>
      <c r="F11" s="15">
        <v>9134000</v>
      </c>
    </row>
    <row r="12" spans="1:6" ht="15.75" customHeight="1" x14ac:dyDescent="0.25">
      <c r="A12" s="17" t="s">
        <v>17</v>
      </c>
      <c r="B12" s="12" t="s">
        <v>18</v>
      </c>
      <c r="C12" s="13">
        <v>0</v>
      </c>
      <c r="D12" s="11" t="s">
        <v>19</v>
      </c>
      <c r="E12" s="14" t="s">
        <v>20</v>
      </c>
      <c r="F12" s="15">
        <v>0</v>
      </c>
    </row>
    <row r="13" spans="1:6" ht="15.75" customHeight="1" thickBot="1" x14ac:dyDescent="0.3">
      <c r="A13" s="332"/>
      <c r="B13" s="333"/>
      <c r="C13" s="334"/>
      <c r="D13" s="17" t="s">
        <v>22</v>
      </c>
      <c r="E13" s="21" t="s">
        <v>23</v>
      </c>
      <c r="F13" s="22">
        <v>0</v>
      </c>
    </row>
    <row r="14" spans="1:6" ht="15.75" customHeight="1" thickBot="1" x14ac:dyDescent="0.3">
      <c r="A14" s="23" t="s">
        <v>24</v>
      </c>
      <c r="B14" s="24"/>
      <c r="C14" s="26">
        <f>SUM(C9:C13)</f>
        <v>3885000</v>
      </c>
      <c r="D14" s="23" t="s">
        <v>25</v>
      </c>
      <c r="E14" s="25"/>
      <c r="F14" s="26">
        <f>SUM(F9:F13)</f>
        <v>58464978</v>
      </c>
    </row>
    <row r="15" spans="1:6" ht="15.75" customHeight="1" thickBot="1" x14ac:dyDescent="0.3">
      <c r="A15" s="313" t="s">
        <v>26</v>
      </c>
      <c r="B15" s="314"/>
      <c r="C15" s="315"/>
      <c r="D15" s="315"/>
      <c r="E15" s="315"/>
      <c r="F15" s="316"/>
    </row>
    <row r="16" spans="1:6" ht="15.75" customHeight="1" x14ac:dyDescent="0.25">
      <c r="A16" s="6" t="s">
        <v>27</v>
      </c>
      <c r="B16" s="7" t="s">
        <v>28</v>
      </c>
      <c r="C16" s="8">
        <v>0</v>
      </c>
      <c r="D16" s="27" t="s">
        <v>29</v>
      </c>
      <c r="E16" s="28" t="s">
        <v>30</v>
      </c>
      <c r="F16" s="29">
        <v>254000</v>
      </c>
    </row>
    <row r="17" spans="1:6" ht="15.75" customHeight="1" x14ac:dyDescent="0.25">
      <c r="A17" s="30" t="s">
        <v>31</v>
      </c>
      <c r="B17" s="12" t="s">
        <v>32</v>
      </c>
      <c r="C17" s="13">
        <v>0</v>
      </c>
      <c r="D17" s="31" t="s">
        <v>33</v>
      </c>
      <c r="E17" s="32" t="s">
        <v>34</v>
      </c>
      <c r="F17" s="22">
        <v>0</v>
      </c>
    </row>
    <row r="18" spans="1:6" ht="15.75" customHeight="1" thickBot="1" x14ac:dyDescent="0.3">
      <c r="A18" s="33" t="s">
        <v>35</v>
      </c>
      <c r="B18" s="34" t="s">
        <v>36</v>
      </c>
      <c r="C18" s="35">
        <v>200000</v>
      </c>
      <c r="D18" s="33" t="s">
        <v>37</v>
      </c>
      <c r="E18" s="36" t="s">
        <v>38</v>
      </c>
      <c r="F18" s="37">
        <v>0</v>
      </c>
    </row>
    <row r="19" spans="1:6" ht="26.25" thickBot="1" x14ac:dyDescent="0.3">
      <c r="A19" s="23" t="s">
        <v>39</v>
      </c>
      <c r="B19" s="24"/>
      <c r="C19" s="25">
        <f>SUM(C16:C18)</f>
        <v>200000</v>
      </c>
      <c r="D19" s="23" t="s">
        <v>40</v>
      </c>
      <c r="E19" s="25"/>
      <c r="F19" s="26">
        <f>SUM(F16:F18)</f>
        <v>254000</v>
      </c>
    </row>
    <row r="20" spans="1:6" ht="15.75" customHeight="1" thickBot="1" x14ac:dyDescent="0.3">
      <c r="A20" s="317" t="s">
        <v>41</v>
      </c>
      <c r="B20" s="318"/>
      <c r="C20" s="318"/>
      <c r="D20" s="318"/>
      <c r="E20" s="318"/>
      <c r="F20" s="319"/>
    </row>
    <row r="21" spans="1:6" ht="15.75" customHeight="1" x14ac:dyDescent="0.25">
      <c r="A21" s="11" t="s">
        <v>349</v>
      </c>
      <c r="B21" s="56" t="s">
        <v>42</v>
      </c>
      <c r="C21" s="38">
        <v>92245</v>
      </c>
      <c r="D21" s="18" t="s">
        <v>43</v>
      </c>
      <c r="E21" s="19" t="s">
        <v>44</v>
      </c>
      <c r="F21" s="39">
        <v>0</v>
      </c>
    </row>
    <row r="22" spans="1:6" ht="15.75" customHeight="1" x14ac:dyDescent="0.25">
      <c r="A22" s="18" t="s">
        <v>51</v>
      </c>
      <c r="B22" s="19" t="s">
        <v>21</v>
      </c>
      <c r="C22" s="20">
        <v>54541733</v>
      </c>
      <c r="D22" s="53"/>
      <c r="E22" s="54"/>
      <c r="F22" s="55"/>
    </row>
    <row r="23" spans="1:6" ht="15.75" customHeight="1" thickBot="1" x14ac:dyDescent="0.3">
      <c r="A23" s="40" t="s">
        <v>45</v>
      </c>
      <c r="B23" s="41" t="s">
        <v>46</v>
      </c>
      <c r="C23" s="42">
        <v>0</v>
      </c>
      <c r="D23" s="40"/>
      <c r="E23" s="43"/>
      <c r="F23" s="37"/>
    </row>
    <row r="24" spans="1:6" ht="15.75" customHeight="1" thickBot="1" x14ac:dyDescent="0.3">
      <c r="A24" s="44" t="s">
        <v>47</v>
      </c>
      <c r="B24" s="45"/>
      <c r="C24" s="46">
        <f>SUM(C21:C23)</f>
        <v>54633978</v>
      </c>
      <c r="D24" s="44" t="s">
        <v>48</v>
      </c>
      <c r="E24" s="47"/>
      <c r="F24" s="48">
        <f>SUM(F21:F23)</f>
        <v>0</v>
      </c>
    </row>
    <row r="25" spans="1:6" ht="15.75" customHeight="1" thickBot="1" x14ac:dyDescent="0.3">
      <c r="A25" s="61" t="s">
        <v>49</v>
      </c>
      <c r="B25" s="62"/>
      <c r="C25" s="49">
        <f>SUM(C14,C19,C24)</f>
        <v>58718978</v>
      </c>
      <c r="D25" s="61" t="s">
        <v>50</v>
      </c>
      <c r="E25" s="63"/>
      <c r="F25" s="50">
        <f>SUM(F14,F19,F24)</f>
        <v>58718978</v>
      </c>
    </row>
    <row r="26" spans="1:6" ht="13.9" x14ac:dyDescent="0.25">
      <c r="A26" s="2"/>
      <c r="B26" s="2"/>
      <c r="C26" s="51"/>
      <c r="D26" s="2"/>
      <c r="E26" s="2"/>
      <c r="F26" s="51"/>
    </row>
    <row r="27" spans="1:6" x14ac:dyDescent="0.25">
      <c r="A27" s="2"/>
      <c r="B27" s="2"/>
      <c r="C27" s="2"/>
      <c r="D27" s="2"/>
      <c r="E27" s="2"/>
      <c r="F27" s="51"/>
    </row>
  </sheetData>
  <mergeCells count="10">
    <mergeCell ref="D1:F1"/>
    <mergeCell ref="A15:F15"/>
    <mergeCell ref="A20:F20"/>
    <mergeCell ref="A3:F3"/>
    <mergeCell ref="A4:F4"/>
    <mergeCell ref="D5:F5"/>
    <mergeCell ref="A6:C6"/>
    <mergeCell ref="D6:F6"/>
    <mergeCell ref="A8:F8"/>
    <mergeCell ref="A13:C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D1" sqref="D1:F1"/>
    </sheetView>
  </sheetViews>
  <sheetFormatPr defaultColWidth="9.140625" defaultRowHeight="15" x14ac:dyDescent="0.25"/>
  <cols>
    <col min="1" max="1" width="55.42578125" style="1" customWidth="1"/>
    <col min="2" max="2" width="6.5703125" style="1" customWidth="1"/>
    <col min="3" max="3" width="12.7109375" style="1" customWidth="1"/>
    <col min="4" max="4" width="54.85546875" style="1" customWidth="1"/>
    <col min="5" max="5" width="6.5703125" style="1" customWidth="1"/>
    <col min="6" max="6" width="12.7109375" style="1" customWidth="1"/>
    <col min="7" max="16384" width="9.140625" style="1"/>
  </cols>
  <sheetData>
    <row r="1" spans="1:6" ht="45.75" customHeight="1" x14ac:dyDescent="0.25">
      <c r="D1" s="335" t="s">
        <v>398</v>
      </c>
      <c r="E1" s="336"/>
      <c r="F1" s="336"/>
    </row>
    <row r="3" spans="1:6" x14ac:dyDescent="0.25">
      <c r="A3" s="320" t="s">
        <v>55</v>
      </c>
      <c r="B3" s="320"/>
      <c r="C3" s="321"/>
      <c r="D3" s="321"/>
      <c r="E3" s="321"/>
      <c r="F3" s="321"/>
    </row>
    <row r="4" spans="1:6" x14ac:dyDescent="0.25">
      <c r="A4" s="321" t="s">
        <v>365</v>
      </c>
      <c r="B4" s="321"/>
      <c r="C4" s="321"/>
      <c r="D4" s="321"/>
      <c r="E4" s="321"/>
      <c r="F4" s="321"/>
    </row>
    <row r="5" spans="1:6" ht="14.45" thickBot="1" x14ac:dyDescent="0.3">
      <c r="A5" s="2"/>
      <c r="B5" s="2"/>
      <c r="C5" s="2"/>
      <c r="D5" s="322" t="s">
        <v>56</v>
      </c>
      <c r="E5" s="322"/>
      <c r="F5" s="322"/>
    </row>
    <row r="6" spans="1:6" x14ac:dyDescent="0.25">
      <c r="A6" s="323" t="s">
        <v>0</v>
      </c>
      <c r="B6" s="324"/>
      <c r="C6" s="324"/>
      <c r="D6" s="325" t="s">
        <v>1</v>
      </c>
      <c r="E6" s="326"/>
      <c r="F6" s="327"/>
    </row>
    <row r="7" spans="1:6" ht="23.25" thickBot="1" x14ac:dyDescent="0.3">
      <c r="A7" s="3" t="s">
        <v>2</v>
      </c>
      <c r="B7" s="4" t="s">
        <v>3</v>
      </c>
      <c r="C7" s="5" t="s">
        <v>366</v>
      </c>
      <c r="D7" s="3" t="s">
        <v>2</v>
      </c>
      <c r="E7" s="4" t="s">
        <v>3</v>
      </c>
      <c r="F7" s="67" t="s">
        <v>366</v>
      </c>
    </row>
    <row r="8" spans="1:6" ht="15.75" thickBot="1" x14ac:dyDescent="0.3">
      <c r="A8" s="328" t="s">
        <v>4</v>
      </c>
      <c r="B8" s="329"/>
      <c r="C8" s="330"/>
      <c r="D8" s="330"/>
      <c r="E8" s="330"/>
      <c r="F8" s="331"/>
    </row>
    <row r="9" spans="1:6" ht="15.75" customHeight="1" x14ac:dyDescent="0.25">
      <c r="A9" s="6" t="s">
        <v>5</v>
      </c>
      <c r="B9" s="7" t="s">
        <v>6</v>
      </c>
      <c r="C9" s="8">
        <v>0</v>
      </c>
      <c r="D9" s="6" t="s">
        <v>7</v>
      </c>
      <c r="E9" s="9" t="s">
        <v>8</v>
      </c>
      <c r="F9" s="10">
        <v>58754025</v>
      </c>
    </row>
    <row r="10" spans="1:6" ht="15.75" customHeight="1" x14ac:dyDescent="0.25">
      <c r="A10" s="11" t="s">
        <v>9</v>
      </c>
      <c r="B10" s="12" t="s">
        <v>10</v>
      </c>
      <c r="C10" s="13">
        <v>0</v>
      </c>
      <c r="D10" s="11" t="s">
        <v>11</v>
      </c>
      <c r="E10" s="14" t="s">
        <v>12</v>
      </c>
      <c r="F10" s="15">
        <v>10339652</v>
      </c>
    </row>
    <row r="11" spans="1:6" ht="15.75" customHeight="1" x14ac:dyDescent="0.25">
      <c r="A11" s="11" t="s">
        <v>13</v>
      </c>
      <c r="B11" s="12" t="s">
        <v>14</v>
      </c>
      <c r="C11" s="13">
        <v>6398300</v>
      </c>
      <c r="D11" s="16" t="s">
        <v>15</v>
      </c>
      <c r="E11" s="14" t="s">
        <v>16</v>
      </c>
      <c r="F11" s="15">
        <v>17472000</v>
      </c>
    </row>
    <row r="12" spans="1:6" ht="15.75" customHeight="1" x14ac:dyDescent="0.25">
      <c r="A12" s="17" t="s">
        <v>17</v>
      </c>
      <c r="B12" s="12" t="s">
        <v>18</v>
      </c>
      <c r="C12" s="13">
        <v>48400</v>
      </c>
      <c r="D12" s="11" t="s">
        <v>19</v>
      </c>
      <c r="E12" s="14" t="s">
        <v>20</v>
      </c>
      <c r="F12" s="15">
        <v>0</v>
      </c>
    </row>
    <row r="13" spans="1:6" ht="15.75" customHeight="1" thickBot="1" x14ac:dyDescent="0.3">
      <c r="A13" s="332"/>
      <c r="B13" s="333"/>
      <c r="C13" s="334"/>
      <c r="D13" s="17" t="s">
        <v>22</v>
      </c>
      <c r="E13" s="21" t="s">
        <v>23</v>
      </c>
      <c r="F13" s="22">
        <v>0</v>
      </c>
    </row>
    <row r="14" spans="1:6" ht="15.75" customHeight="1" thickBot="1" x14ac:dyDescent="0.3">
      <c r="A14" s="23" t="s">
        <v>24</v>
      </c>
      <c r="B14" s="24"/>
      <c r="C14" s="26">
        <f>SUM(C9:C13)</f>
        <v>6446700</v>
      </c>
      <c r="D14" s="23" t="s">
        <v>25</v>
      </c>
      <c r="E14" s="25"/>
      <c r="F14" s="26">
        <f>SUM(F9:F13)</f>
        <v>86565677</v>
      </c>
    </row>
    <row r="15" spans="1:6" ht="15.75" customHeight="1" thickBot="1" x14ac:dyDescent="0.3">
      <c r="A15" s="313" t="s">
        <v>26</v>
      </c>
      <c r="B15" s="314"/>
      <c r="C15" s="315"/>
      <c r="D15" s="315"/>
      <c r="E15" s="315"/>
      <c r="F15" s="316"/>
    </row>
    <row r="16" spans="1:6" ht="15.75" customHeight="1" x14ac:dyDescent="0.25">
      <c r="A16" s="6" t="s">
        <v>27</v>
      </c>
      <c r="B16" s="7" t="s">
        <v>28</v>
      </c>
      <c r="C16" s="8">
        <v>0</v>
      </c>
      <c r="D16" s="27" t="s">
        <v>29</v>
      </c>
      <c r="E16" s="28" t="s">
        <v>30</v>
      </c>
      <c r="F16" s="29">
        <v>215900</v>
      </c>
    </row>
    <row r="17" spans="1:6" ht="15.75" customHeight="1" x14ac:dyDescent="0.25">
      <c r="A17" s="30" t="s">
        <v>31</v>
      </c>
      <c r="B17" s="12" t="s">
        <v>32</v>
      </c>
      <c r="C17" s="13">
        <v>0</v>
      </c>
      <c r="D17" s="31" t="s">
        <v>33</v>
      </c>
      <c r="E17" s="32" t="s">
        <v>34</v>
      </c>
      <c r="F17" s="22">
        <v>0</v>
      </c>
    </row>
    <row r="18" spans="1:6" ht="15.75" customHeight="1" thickBot="1" x14ac:dyDescent="0.3">
      <c r="A18" s="33" t="s">
        <v>35</v>
      </c>
      <c r="B18" s="34" t="s">
        <v>36</v>
      </c>
      <c r="C18" s="35">
        <v>0</v>
      </c>
      <c r="D18" s="33" t="s">
        <v>37</v>
      </c>
      <c r="E18" s="36" t="s">
        <v>38</v>
      </c>
      <c r="F18" s="37">
        <v>0</v>
      </c>
    </row>
    <row r="19" spans="1:6" ht="26.25" thickBot="1" x14ac:dyDescent="0.3">
      <c r="A19" s="23" t="s">
        <v>39</v>
      </c>
      <c r="B19" s="24"/>
      <c r="C19" s="25">
        <f>SUM(C16:C18)</f>
        <v>0</v>
      </c>
      <c r="D19" s="23" t="s">
        <v>40</v>
      </c>
      <c r="E19" s="25"/>
      <c r="F19" s="26">
        <f>SUM(F16:F18)</f>
        <v>215900</v>
      </c>
    </row>
    <row r="20" spans="1:6" ht="15.75" customHeight="1" thickBot="1" x14ac:dyDescent="0.3">
      <c r="A20" s="317" t="s">
        <v>41</v>
      </c>
      <c r="B20" s="318"/>
      <c r="C20" s="318"/>
      <c r="D20" s="318"/>
      <c r="E20" s="318"/>
      <c r="F20" s="319"/>
    </row>
    <row r="21" spans="1:6" ht="15.75" customHeight="1" x14ac:dyDescent="0.25">
      <c r="A21" s="11" t="s">
        <v>349</v>
      </c>
      <c r="B21" s="56" t="s">
        <v>42</v>
      </c>
      <c r="C21" s="38">
        <v>116887</v>
      </c>
      <c r="D21" s="18" t="s">
        <v>43</v>
      </c>
      <c r="E21" s="19" t="s">
        <v>44</v>
      </c>
      <c r="F21" s="39">
        <v>0</v>
      </c>
    </row>
    <row r="22" spans="1:6" ht="15.75" customHeight="1" x14ac:dyDescent="0.25">
      <c r="A22" s="18" t="s">
        <v>51</v>
      </c>
      <c r="B22" s="19" t="s">
        <v>21</v>
      </c>
      <c r="C22" s="20">
        <v>80217990</v>
      </c>
      <c r="D22" s="53"/>
      <c r="E22" s="54"/>
      <c r="F22" s="55"/>
    </row>
    <row r="23" spans="1:6" ht="15.75" customHeight="1" thickBot="1" x14ac:dyDescent="0.3">
      <c r="A23" s="40" t="s">
        <v>45</v>
      </c>
      <c r="B23" s="41" t="s">
        <v>46</v>
      </c>
      <c r="C23" s="42">
        <v>0</v>
      </c>
      <c r="D23" s="40"/>
      <c r="E23" s="43"/>
      <c r="F23" s="37"/>
    </row>
    <row r="24" spans="1:6" ht="15.75" customHeight="1" thickBot="1" x14ac:dyDescent="0.3">
      <c r="A24" s="44" t="s">
        <v>47</v>
      </c>
      <c r="B24" s="45"/>
      <c r="C24" s="46">
        <f>SUM(C21:C23)</f>
        <v>80334877</v>
      </c>
      <c r="D24" s="44" t="s">
        <v>48</v>
      </c>
      <c r="E24" s="47"/>
      <c r="F24" s="48">
        <f>SUM(F21:F23)</f>
        <v>0</v>
      </c>
    </row>
    <row r="25" spans="1:6" ht="15.75" customHeight="1" thickBot="1" x14ac:dyDescent="0.3">
      <c r="A25" s="61" t="s">
        <v>49</v>
      </c>
      <c r="B25" s="62"/>
      <c r="C25" s="49">
        <f>SUM(C14,C19,C24)</f>
        <v>86781577</v>
      </c>
      <c r="D25" s="61" t="s">
        <v>50</v>
      </c>
      <c r="E25" s="63"/>
      <c r="F25" s="50">
        <f>SUM(F14,F19,F24)</f>
        <v>86781577</v>
      </c>
    </row>
    <row r="26" spans="1:6" ht="13.9" x14ac:dyDescent="0.25">
      <c r="A26" s="2"/>
      <c r="B26" s="2"/>
      <c r="C26" s="51"/>
      <c r="D26" s="2"/>
      <c r="E26" s="2"/>
      <c r="F26" s="51"/>
    </row>
    <row r="27" spans="1:6" x14ac:dyDescent="0.25">
      <c r="A27" s="2"/>
      <c r="B27" s="2"/>
      <c r="C27" s="2"/>
      <c r="D27" s="2"/>
      <c r="E27" s="2"/>
      <c r="F27" s="51"/>
    </row>
  </sheetData>
  <mergeCells count="10">
    <mergeCell ref="D1:F1"/>
    <mergeCell ref="A15:F15"/>
    <mergeCell ref="A20:F20"/>
    <mergeCell ref="A3:F3"/>
    <mergeCell ref="A4:F4"/>
    <mergeCell ref="D5:F5"/>
    <mergeCell ref="A6:C6"/>
    <mergeCell ref="D6:F6"/>
    <mergeCell ref="A8:F8"/>
    <mergeCell ref="A13:C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F85C8-0DF2-4ED7-8457-927DE4C2978D}">
  <dimension ref="A1:F27"/>
  <sheetViews>
    <sheetView workbookViewId="0">
      <selection activeCell="D1" sqref="D1:F1"/>
    </sheetView>
  </sheetViews>
  <sheetFormatPr defaultColWidth="9.140625" defaultRowHeight="15" x14ac:dyDescent="0.25"/>
  <cols>
    <col min="1" max="1" width="55.42578125" style="1" customWidth="1"/>
    <col min="2" max="2" width="6.5703125" style="1" customWidth="1"/>
    <col min="3" max="3" width="12.7109375" style="1" customWidth="1"/>
    <col min="4" max="4" width="54.85546875" style="1" customWidth="1"/>
    <col min="5" max="5" width="6.5703125" style="1" customWidth="1"/>
    <col min="6" max="6" width="12.7109375" style="1" customWidth="1"/>
    <col min="7" max="16384" width="9.140625" style="1"/>
  </cols>
  <sheetData>
    <row r="1" spans="1:6" ht="45.75" customHeight="1" x14ac:dyDescent="0.25">
      <c r="D1" s="335" t="s">
        <v>399</v>
      </c>
      <c r="E1" s="336"/>
      <c r="F1" s="336"/>
    </row>
    <row r="3" spans="1:6" x14ac:dyDescent="0.25">
      <c r="A3" s="320" t="s">
        <v>57</v>
      </c>
      <c r="B3" s="320"/>
      <c r="C3" s="321"/>
      <c r="D3" s="321"/>
      <c r="E3" s="321"/>
      <c r="F3" s="321"/>
    </row>
    <row r="4" spans="1:6" x14ac:dyDescent="0.25">
      <c r="A4" s="321" t="s">
        <v>365</v>
      </c>
      <c r="B4" s="321"/>
      <c r="C4" s="321"/>
      <c r="D4" s="321"/>
      <c r="E4" s="321"/>
      <c r="F4" s="321"/>
    </row>
    <row r="5" spans="1:6" ht="14.45" thickBot="1" x14ac:dyDescent="0.3">
      <c r="A5" s="2"/>
      <c r="B5" s="2"/>
      <c r="C5" s="2"/>
      <c r="D5" s="322" t="s">
        <v>56</v>
      </c>
      <c r="E5" s="322"/>
      <c r="F5" s="322"/>
    </row>
    <row r="6" spans="1:6" x14ac:dyDescent="0.25">
      <c r="A6" s="323" t="s">
        <v>0</v>
      </c>
      <c r="B6" s="324"/>
      <c r="C6" s="324"/>
      <c r="D6" s="325" t="s">
        <v>1</v>
      </c>
      <c r="E6" s="326"/>
      <c r="F6" s="327"/>
    </row>
    <row r="7" spans="1:6" ht="23.25" thickBot="1" x14ac:dyDescent="0.3">
      <c r="A7" s="3" t="s">
        <v>2</v>
      </c>
      <c r="B7" s="4" t="s">
        <v>3</v>
      </c>
      <c r="C7" s="5" t="s">
        <v>366</v>
      </c>
      <c r="D7" s="3" t="s">
        <v>2</v>
      </c>
      <c r="E7" s="4" t="s">
        <v>3</v>
      </c>
      <c r="F7" s="67" t="s">
        <v>366</v>
      </c>
    </row>
    <row r="8" spans="1:6" ht="15.75" thickBot="1" x14ac:dyDescent="0.3">
      <c r="A8" s="328" t="s">
        <v>4</v>
      </c>
      <c r="B8" s="329"/>
      <c r="C8" s="330"/>
      <c r="D8" s="330"/>
      <c r="E8" s="330"/>
      <c r="F8" s="331"/>
    </row>
    <row r="9" spans="1:6" ht="15.75" customHeight="1" x14ac:dyDescent="0.25">
      <c r="A9" s="6" t="s">
        <v>5</v>
      </c>
      <c r="B9" s="7" t="s">
        <v>6</v>
      </c>
      <c r="C9" s="8">
        <v>0</v>
      </c>
      <c r="D9" s="6" t="s">
        <v>7</v>
      </c>
      <c r="E9" s="9" t="s">
        <v>8</v>
      </c>
      <c r="F9" s="10">
        <v>8572030</v>
      </c>
    </row>
    <row r="10" spans="1:6" ht="15.75" customHeight="1" x14ac:dyDescent="0.25">
      <c r="A10" s="11" t="s">
        <v>9</v>
      </c>
      <c r="B10" s="12" t="s">
        <v>10</v>
      </c>
      <c r="C10" s="13">
        <v>0</v>
      </c>
      <c r="D10" s="11" t="s">
        <v>11</v>
      </c>
      <c r="E10" s="14" t="s">
        <v>12</v>
      </c>
      <c r="F10" s="15">
        <v>1504920</v>
      </c>
    </row>
    <row r="11" spans="1:6" ht="15.75" customHeight="1" x14ac:dyDescent="0.25">
      <c r="A11" s="11" t="s">
        <v>13</v>
      </c>
      <c r="B11" s="12" t="s">
        <v>14</v>
      </c>
      <c r="C11" s="13">
        <v>1423782</v>
      </c>
      <c r="D11" s="16" t="s">
        <v>15</v>
      </c>
      <c r="E11" s="14" t="s">
        <v>16</v>
      </c>
      <c r="F11" s="15">
        <v>2852000</v>
      </c>
    </row>
    <row r="12" spans="1:6" ht="15.75" customHeight="1" x14ac:dyDescent="0.25">
      <c r="A12" s="17" t="s">
        <v>17</v>
      </c>
      <c r="B12" s="12" t="s">
        <v>18</v>
      </c>
      <c r="C12" s="13">
        <v>0</v>
      </c>
      <c r="D12" s="11" t="s">
        <v>19</v>
      </c>
      <c r="E12" s="14" t="s">
        <v>20</v>
      </c>
      <c r="F12" s="15">
        <v>0</v>
      </c>
    </row>
    <row r="13" spans="1:6" ht="15.75" customHeight="1" thickBot="1" x14ac:dyDescent="0.3">
      <c r="A13" s="332"/>
      <c r="B13" s="333"/>
      <c r="C13" s="334"/>
      <c r="D13" s="17" t="s">
        <v>22</v>
      </c>
      <c r="E13" s="21" t="s">
        <v>23</v>
      </c>
      <c r="F13" s="22">
        <v>0</v>
      </c>
    </row>
    <row r="14" spans="1:6" ht="15.75" customHeight="1" thickBot="1" x14ac:dyDescent="0.3">
      <c r="A14" s="23" t="s">
        <v>24</v>
      </c>
      <c r="B14" s="24"/>
      <c r="C14" s="26">
        <f>SUM(C9:C13)</f>
        <v>1423782</v>
      </c>
      <c r="D14" s="23" t="s">
        <v>25</v>
      </c>
      <c r="E14" s="25"/>
      <c r="F14" s="26">
        <f>SUM(F9:F13)</f>
        <v>12928950</v>
      </c>
    </row>
    <row r="15" spans="1:6" ht="15.75" customHeight="1" thickBot="1" x14ac:dyDescent="0.3">
      <c r="A15" s="313" t="s">
        <v>26</v>
      </c>
      <c r="B15" s="314"/>
      <c r="C15" s="315"/>
      <c r="D15" s="315"/>
      <c r="E15" s="315"/>
      <c r="F15" s="316"/>
    </row>
    <row r="16" spans="1:6" ht="15.75" customHeight="1" x14ac:dyDescent="0.25">
      <c r="A16" s="6" t="s">
        <v>27</v>
      </c>
      <c r="B16" s="7" t="s">
        <v>28</v>
      </c>
      <c r="C16" s="8">
        <v>0</v>
      </c>
      <c r="D16" s="27" t="s">
        <v>29</v>
      </c>
      <c r="E16" s="28" t="s">
        <v>30</v>
      </c>
      <c r="F16" s="29">
        <v>0</v>
      </c>
    </row>
    <row r="17" spans="1:6" ht="15.75" customHeight="1" x14ac:dyDescent="0.25">
      <c r="A17" s="30" t="s">
        <v>31</v>
      </c>
      <c r="B17" s="12" t="s">
        <v>32</v>
      </c>
      <c r="C17" s="13">
        <v>0</v>
      </c>
      <c r="D17" s="31" t="s">
        <v>33</v>
      </c>
      <c r="E17" s="32" t="s">
        <v>34</v>
      </c>
      <c r="F17" s="22">
        <v>0</v>
      </c>
    </row>
    <row r="18" spans="1:6" ht="15.75" customHeight="1" thickBot="1" x14ac:dyDescent="0.3">
      <c r="A18" s="33" t="s">
        <v>35</v>
      </c>
      <c r="B18" s="34" t="s">
        <v>36</v>
      </c>
      <c r="C18" s="35">
        <v>0</v>
      </c>
      <c r="D18" s="33" t="s">
        <v>37</v>
      </c>
      <c r="E18" s="36" t="s">
        <v>38</v>
      </c>
      <c r="F18" s="37">
        <v>0</v>
      </c>
    </row>
    <row r="19" spans="1:6" ht="26.25" thickBot="1" x14ac:dyDescent="0.3">
      <c r="A19" s="23" t="s">
        <v>39</v>
      </c>
      <c r="B19" s="24"/>
      <c r="C19" s="25">
        <f>SUM(C16:C18)</f>
        <v>0</v>
      </c>
      <c r="D19" s="23" t="s">
        <v>40</v>
      </c>
      <c r="E19" s="25"/>
      <c r="F19" s="26">
        <f>SUM(F16:F18)</f>
        <v>0</v>
      </c>
    </row>
    <row r="20" spans="1:6" ht="15.75" customHeight="1" thickBot="1" x14ac:dyDescent="0.3">
      <c r="A20" s="317" t="s">
        <v>41</v>
      </c>
      <c r="B20" s="318"/>
      <c r="C20" s="318"/>
      <c r="D20" s="318"/>
      <c r="E20" s="318"/>
      <c r="F20" s="319"/>
    </row>
    <row r="21" spans="1:6" ht="15.75" customHeight="1" x14ac:dyDescent="0.25">
      <c r="A21" s="11" t="s">
        <v>349</v>
      </c>
      <c r="B21" s="56" t="s">
        <v>42</v>
      </c>
      <c r="C21" s="38">
        <v>15848</v>
      </c>
      <c r="D21" s="18" t="s">
        <v>43</v>
      </c>
      <c r="E21" s="19" t="s">
        <v>44</v>
      </c>
      <c r="F21" s="39">
        <v>0</v>
      </c>
    </row>
    <row r="22" spans="1:6" ht="15.75" customHeight="1" x14ac:dyDescent="0.25">
      <c r="A22" s="18" t="s">
        <v>51</v>
      </c>
      <c r="B22" s="19" t="s">
        <v>21</v>
      </c>
      <c r="C22" s="20">
        <v>11489320</v>
      </c>
      <c r="D22" s="53"/>
      <c r="E22" s="54"/>
      <c r="F22" s="55"/>
    </row>
    <row r="23" spans="1:6" ht="15.75" customHeight="1" thickBot="1" x14ac:dyDescent="0.3">
      <c r="A23" s="40" t="s">
        <v>45</v>
      </c>
      <c r="B23" s="41" t="s">
        <v>46</v>
      </c>
      <c r="C23" s="42">
        <v>0</v>
      </c>
      <c r="D23" s="40"/>
      <c r="E23" s="43"/>
      <c r="F23" s="37"/>
    </row>
    <row r="24" spans="1:6" ht="15.75" customHeight="1" thickBot="1" x14ac:dyDescent="0.3">
      <c r="A24" s="44" t="s">
        <v>47</v>
      </c>
      <c r="B24" s="45"/>
      <c r="C24" s="46">
        <f>SUM(C21:C23)</f>
        <v>11505168</v>
      </c>
      <c r="D24" s="44" t="s">
        <v>48</v>
      </c>
      <c r="E24" s="47"/>
      <c r="F24" s="48">
        <f>SUM(F21:F23)</f>
        <v>0</v>
      </c>
    </row>
    <row r="25" spans="1:6" ht="15.75" customHeight="1" thickBot="1" x14ac:dyDescent="0.3">
      <c r="A25" s="64" t="s">
        <v>49</v>
      </c>
      <c r="B25" s="65"/>
      <c r="C25" s="49">
        <f>SUM(C14,C19,C24)</f>
        <v>12928950</v>
      </c>
      <c r="D25" s="64" t="s">
        <v>50</v>
      </c>
      <c r="E25" s="66"/>
      <c r="F25" s="50">
        <f>SUM(F14,F19,F24)</f>
        <v>12928950</v>
      </c>
    </row>
    <row r="26" spans="1:6" ht="13.9" x14ac:dyDescent="0.25">
      <c r="A26" s="2"/>
      <c r="B26" s="2"/>
      <c r="C26" s="51"/>
      <c r="D26" s="2"/>
      <c r="E26" s="2"/>
      <c r="F26" s="51"/>
    </row>
    <row r="27" spans="1:6" x14ac:dyDescent="0.25">
      <c r="A27" s="2"/>
      <c r="B27" s="2"/>
      <c r="C27" s="2"/>
      <c r="D27" s="2"/>
      <c r="E27" s="2"/>
      <c r="F27" s="51"/>
    </row>
  </sheetData>
  <mergeCells count="10">
    <mergeCell ref="A8:F8"/>
    <mergeCell ref="A13:C13"/>
    <mergeCell ref="A15:F15"/>
    <mergeCell ref="A20:F20"/>
    <mergeCell ref="D1:F1"/>
    <mergeCell ref="A3:F3"/>
    <mergeCell ref="A4:F4"/>
    <mergeCell ref="D5:F5"/>
    <mergeCell ref="A6:C6"/>
    <mergeCell ref="D6:F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D205-DEC9-4B49-A4D6-994F52E473DB}">
  <sheetPr>
    <pageSetUpPr fitToPage="1"/>
  </sheetPr>
  <dimension ref="A1:Q59"/>
  <sheetViews>
    <sheetView zoomScaleNormal="100" workbookViewId="0">
      <selection activeCell="N1" sqref="N1:P5"/>
    </sheetView>
  </sheetViews>
  <sheetFormatPr defaultColWidth="9.140625" defaultRowHeight="12.75" x14ac:dyDescent="0.2"/>
  <cols>
    <col min="1" max="1" width="2.85546875" style="72" customWidth="1"/>
    <col min="2" max="2" width="4.140625" style="72" customWidth="1"/>
    <col min="3" max="3" width="6.28515625" style="72" customWidth="1"/>
    <col min="4" max="4" width="9.28515625" style="72" customWidth="1"/>
    <col min="5" max="11" width="9.140625" style="72"/>
    <col min="12" max="15" width="13.7109375" style="72" customWidth="1"/>
    <col min="16" max="16" width="15.28515625" style="72" customWidth="1"/>
    <col min="17" max="16384" width="9.140625" style="72"/>
  </cols>
  <sheetData>
    <row r="1" spans="1:17" ht="12.75" customHeight="1" x14ac:dyDescent="0.2">
      <c r="N1" s="338" t="s">
        <v>400</v>
      </c>
      <c r="O1" s="338"/>
      <c r="P1" s="338"/>
    </row>
    <row r="2" spans="1:17" ht="12.75" customHeight="1" x14ac:dyDescent="0.2">
      <c r="N2" s="338"/>
      <c r="O2" s="338"/>
      <c r="P2" s="338"/>
    </row>
    <row r="3" spans="1:17" ht="12.75" customHeight="1" x14ac:dyDescent="0.2">
      <c r="N3" s="338"/>
      <c r="O3" s="338"/>
      <c r="P3" s="338"/>
    </row>
    <row r="4" spans="1:17" ht="12.75" customHeight="1" x14ac:dyDescent="0.2">
      <c r="N4" s="338"/>
      <c r="O4" s="338"/>
      <c r="P4" s="338"/>
    </row>
    <row r="5" spans="1:17" ht="12.75" customHeight="1" x14ac:dyDescent="0.2">
      <c r="N5" s="338"/>
      <c r="O5" s="338"/>
      <c r="P5" s="338"/>
    </row>
    <row r="6" spans="1:17" ht="30" customHeight="1" x14ac:dyDescent="0.2">
      <c r="A6" s="339" t="s">
        <v>368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1:17" ht="13.5" thickBot="1" x14ac:dyDescent="0.25">
      <c r="P7" s="73" t="s">
        <v>56</v>
      </c>
    </row>
    <row r="8" spans="1:17" x14ac:dyDescent="0.2">
      <c r="A8" s="340" t="s">
        <v>58</v>
      </c>
      <c r="B8" s="341"/>
      <c r="C8" s="341"/>
      <c r="D8" s="341"/>
      <c r="E8" s="341"/>
      <c r="F8" s="341"/>
      <c r="G8" s="341"/>
      <c r="H8" s="341"/>
      <c r="I8" s="341"/>
      <c r="J8" s="341"/>
      <c r="K8" s="342"/>
      <c r="L8" s="349" t="s">
        <v>59</v>
      </c>
      <c r="M8" s="349" t="s">
        <v>60</v>
      </c>
      <c r="N8" s="352" t="s">
        <v>61</v>
      </c>
      <c r="O8" s="352" t="s">
        <v>62</v>
      </c>
      <c r="P8" s="74"/>
    </row>
    <row r="9" spans="1:17" x14ac:dyDescent="0.2">
      <c r="A9" s="343"/>
      <c r="B9" s="344"/>
      <c r="C9" s="344"/>
      <c r="D9" s="344"/>
      <c r="E9" s="344"/>
      <c r="F9" s="344"/>
      <c r="G9" s="344"/>
      <c r="H9" s="344"/>
      <c r="I9" s="344"/>
      <c r="J9" s="344"/>
      <c r="K9" s="345"/>
      <c r="L9" s="350"/>
      <c r="M9" s="350"/>
      <c r="N9" s="353"/>
      <c r="O9" s="353"/>
      <c r="P9" s="75" t="s">
        <v>63</v>
      </c>
    </row>
    <row r="10" spans="1:17" ht="13.5" thickBot="1" x14ac:dyDescent="0.25">
      <c r="A10" s="346"/>
      <c r="B10" s="347"/>
      <c r="C10" s="347"/>
      <c r="D10" s="347"/>
      <c r="E10" s="347"/>
      <c r="F10" s="347"/>
      <c r="G10" s="347"/>
      <c r="H10" s="347"/>
      <c r="I10" s="347"/>
      <c r="J10" s="347"/>
      <c r="K10" s="348"/>
      <c r="L10" s="351"/>
      <c r="M10" s="351"/>
      <c r="N10" s="354"/>
      <c r="O10" s="354"/>
      <c r="P10" s="76"/>
    </row>
    <row r="11" spans="1:17" ht="19.5" thickBot="1" x14ac:dyDescent="0.35">
      <c r="A11" s="77" t="s">
        <v>64</v>
      </c>
      <c r="B11" s="78"/>
      <c r="C11" s="78"/>
      <c r="D11" s="78"/>
      <c r="E11" s="78"/>
      <c r="F11" s="78"/>
      <c r="G11" s="78"/>
      <c r="H11" s="78"/>
      <c r="I11" s="78"/>
      <c r="J11" s="78"/>
      <c r="K11" s="79"/>
      <c r="L11" s="80">
        <f>SUM(L16+L20)</f>
        <v>1423782</v>
      </c>
      <c r="M11" s="80">
        <f>SUM(M16+M20)</f>
        <v>4085000</v>
      </c>
      <c r="N11" s="80">
        <f t="shared" ref="N11:P11" si="0">SUM(N16+N20)</f>
        <v>6446700</v>
      </c>
      <c r="O11" s="80">
        <f t="shared" si="0"/>
        <v>479713813</v>
      </c>
      <c r="P11" s="80">
        <f t="shared" si="0"/>
        <v>491669295</v>
      </c>
      <c r="Q11" s="81"/>
    </row>
    <row r="12" spans="1:17" ht="15.75" x14ac:dyDescent="0.25">
      <c r="A12" s="82"/>
      <c r="B12" s="83" t="s">
        <v>65</v>
      </c>
      <c r="C12" s="83" t="s">
        <v>66</v>
      </c>
      <c r="D12" s="83"/>
      <c r="E12" s="83"/>
      <c r="F12" s="83"/>
      <c r="G12" s="83"/>
      <c r="H12" s="83"/>
      <c r="I12" s="83"/>
      <c r="J12" s="83"/>
      <c r="K12" s="84"/>
      <c r="L12" s="85">
        <f>SUM('2.a'!L12)</f>
        <v>0</v>
      </c>
      <c r="M12" s="85">
        <f>SUM('2.a'!M12)</f>
        <v>2885000</v>
      </c>
      <c r="N12" s="85">
        <f>SUM('2.a'!N12)</f>
        <v>0</v>
      </c>
      <c r="O12" s="85">
        <f>SUM('2.a'!O12)</f>
        <v>221165659</v>
      </c>
      <c r="P12" s="86">
        <f>SUM(L12:O12)</f>
        <v>224050659</v>
      </c>
      <c r="Q12" s="81"/>
    </row>
    <row r="13" spans="1:17" ht="15.75" x14ac:dyDescent="0.25">
      <c r="A13" s="87"/>
      <c r="B13" s="88" t="s">
        <v>67</v>
      </c>
      <c r="C13" s="88" t="s">
        <v>68</v>
      </c>
      <c r="D13" s="88"/>
      <c r="E13" s="88"/>
      <c r="F13" s="88"/>
      <c r="G13" s="88"/>
      <c r="H13" s="88"/>
      <c r="I13" s="88"/>
      <c r="J13" s="88"/>
      <c r="K13" s="89"/>
      <c r="L13" s="85">
        <f>SUM('2.a'!L16)</f>
        <v>0</v>
      </c>
      <c r="M13" s="85">
        <f>SUM('2.a'!M16)</f>
        <v>0</v>
      </c>
      <c r="N13" s="85">
        <f>SUM('2.a'!N16)</f>
        <v>0</v>
      </c>
      <c r="O13" s="85">
        <f>SUM('2.a'!O16)</f>
        <v>110956017</v>
      </c>
      <c r="P13" s="86">
        <f t="shared" ref="P13:P15" si="1">SUM(L13:O13)</f>
        <v>110956017</v>
      </c>
      <c r="Q13" s="81"/>
    </row>
    <row r="14" spans="1:17" ht="15.75" x14ac:dyDescent="0.25">
      <c r="A14" s="87"/>
      <c r="B14" s="88" t="s">
        <v>69</v>
      </c>
      <c r="C14" s="88" t="s">
        <v>70</v>
      </c>
      <c r="D14" s="88"/>
      <c r="E14" s="88"/>
      <c r="F14" s="88"/>
      <c r="G14" s="88"/>
      <c r="H14" s="88"/>
      <c r="I14" s="88"/>
      <c r="J14" s="88"/>
      <c r="K14" s="89"/>
      <c r="L14" s="85">
        <f>SUM('2.a'!L21)</f>
        <v>1423782</v>
      </c>
      <c r="M14" s="85">
        <f>SUM('2.a'!M21)</f>
        <v>1000000</v>
      </c>
      <c r="N14" s="85">
        <f>SUM('2.a'!N21)</f>
        <v>6398300</v>
      </c>
      <c r="O14" s="85">
        <f>SUM('2.a'!O21)</f>
        <v>10593257</v>
      </c>
      <c r="P14" s="86">
        <f t="shared" si="1"/>
        <v>19415339</v>
      </c>
      <c r="Q14" s="81"/>
    </row>
    <row r="15" spans="1:17" ht="16.5" thickBot="1" x14ac:dyDescent="0.3">
      <c r="A15" s="90"/>
      <c r="B15" s="91" t="s">
        <v>71</v>
      </c>
      <c r="C15" s="91" t="s">
        <v>72</v>
      </c>
      <c r="D15" s="91"/>
      <c r="E15" s="91"/>
      <c r="F15" s="91"/>
      <c r="G15" s="91"/>
      <c r="H15" s="91"/>
      <c r="I15" s="91"/>
      <c r="J15" s="91"/>
      <c r="K15" s="92"/>
      <c r="L15" s="85">
        <f>SUM('2.a'!L22)</f>
        <v>0</v>
      </c>
      <c r="M15" s="85">
        <f>SUM('2.a'!M22)</f>
        <v>0</v>
      </c>
      <c r="N15" s="85">
        <f>SUM('2.a'!N22)</f>
        <v>48400</v>
      </c>
      <c r="O15" s="85">
        <f>SUM('2.a'!O22)</f>
        <v>34000</v>
      </c>
      <c r="P15" s="86">
        <f t="shared" si="1"/>
        <v>82400</v>
      </c>
      <c r="Q15" s="81"/>
    </row>
    <row r="16" spans="1:17" ht="16.5" thickBot="1" x14ac:dyDescent="0.3">
      <c r="A16" s="93" t="s">
        <v>73</v>
      </c>
      <c r="B16" s="94" t="s">
        <v>74</v>
      </c>
      <c r="C16" s="94"/>
      <c r="D16" s="94"/>
      <c r="E16" s="94"/>
      <c r="F16" s="94"/>
      <c r="G16" s="94"/>
      <c r="H16" s="94"/>
      <c r="I16" s="94"/>
      <c r="J16" s="94"/>
      <c r="K16" s="95"/>
      <c r="L16" s="96">
        <f>SUM(L12:L15)</f>
        <v>1423782</v>
      </c>
      <c r="M16" s="96">
        <f>SUM(M12:M15)</f>
        <v>3885000</v>
      </c>
      <c r="N16" s="96">
        <f t="shared" ref="N16:P16" si="2">SUM(N12:N15)</f>
        <v>6446700</v>
      </c>
      <c r="O16" s="96">
        <f t="shared" si="2"/>
        <v>342748933</v>
      </c>
      <c r="P16" s="96">
        <f t="shared" si="2"/>
        <v>354504415</v>
      </c>
      <c r="Q16" s="81"/>
    </row>
    <row r="17" spans="1:17" ht="15.75" x14ac:dyDescent="0.25">
      <c r="A17" s="82"/>
      <c r="B17" s="83" t="s">
        <v>75</v>
      </c>
      <c r="C17" s="83" t="s">
        <v>76</v>
      </c>
      <c r="D17" s="83"/>
      <c r="E17" s="83"/>
      <c r="F17" s="83"/>
      <c r="G17" s="83"/>
      <c r="H17" s="83"/>
      <c r="I17" s="83"/>
      <c r="J17" s="83"/>
      <c r="K17" s="84"/>
      <c r="L17" s="97">
        <f>SUM('2.a'!L26)</f>
        <v>0</v>
      </c>
      <c r="M17" s="98">
        <f>SUM('2.a'!M26)</f>
        <v>0</v>
      </c>
      <c r="N17" s="98">
        <f>SUM('2.a'!N26)</f>
        <v>0</v>
      </c>
      <c r="O17" s="99">
        <f>SUM('2.a'!O26)</f>
        <v>112133876</v>
      </c>
      <c r="P17" s="100">
        <f>SUM(L17:O17)</f>
        <v>112133876</v>
      </c>
      <c r="Q17" s="81"/>
    </row>
    <row r="18" spans="1:17" ht="15.75" x14ac:dyDescent="0.25">
      <c r="A18" s="87"/>
      <c r="B18" s="88" t="s">
        <v>77</v>
      </c>
      <c r="C18" s="88" t="s">
        <v>78</v>
      </c>
      <c r="D18" s="88"/>
      <c r="E18" s="88"/>
      <c r="F18" s="88"/>
      <c r="G18" s="88"/>
      <c r="H18" s="88"/>
      <c r="I18" s="88"/>
      <c r="J18" s="88"/>
      <c r="K18" s="89"/>
      <c r="L18" s="101">
        <f>SUM('2.a'!L29)</f>
        <v>0</v>
      </c>
      <c r="M18" s="102">
        <f>SUM('2.a'!M29)</f>
        <v>0</v>
      </c>
      <c r="N18" s="102">
        <f>SUM('2.a'!N29)</f>
        <v>0</v>
      </c>
      <c r="O18" s="103">
        <f>SUM('2.a'!O29)</f>
        <v>0</v>
      </c>
      <c r="P18" s="100">
        <f t="shared" ref="P18:P19" si="3">SUM(L18:O18)</f>
        <v>0</v>
      </c>
      <c r="Q18" s="81"/>
    </row>
    <row r="19" spans="1:17" ht="16.5" thickBot="1" x14ac:dyDescent="0.3">
      <c r="A19" s="104"/>
      <c r="B19" s="105" t="s">
        <v>79</v>
      </c>
      <c r="C19" s="105" t="s">
        <v>80</v>
      </c>
      <c r="D19" s="105"/>
      <c r="E19" s="105"/>
      <c r="F19" s="105"/>
      <c r="G19" s="105"/>
      <c r="H19" s="105"/>
      <c r="I19" s="105"/>
      <c r="J19" s="105"/>
      <c r="K19" s="106"/>
      <c r="L19" s="101">
        <f>SUM('2.a'!L34)</f>
        <v>0</v>
      </c>
      <c r="M19" s="102">
        <f>SUM('2.a'!M34)</f>
        <v>200000</v>
      </c>
      <c r="N19" s="102">
        <f>SUM('2.a'!N34)</f>
        <v>0</v>
      </c>
      <c r="O19" s="103">
        <f>SUM('2.a'!O34)</f>
        <v>24831004</v>
      </c>
      <c r="P19" s="100">
        <f t="shared" si="3"/>
        <v>25031004</v>
      </c>
      <c r="Q19" s="81"/>
    </row>
    <row r="20" spans="1:17" ht="16.5" thickBot="1" x14ac:dyDescent="0.3">
      <c r="A20" s="107" t="s">
        <v>81</v>
      </c>
      <c r="B20" s="108"/>
      <c r="C20" s="108"/>
      <c r="D20" s="108"/>
      <c r="E20" s="108"/>
      <c r="F20" s="108"/>
      <c r="G20" s="108"/>
      <c r="H20" s="109"/>
      <c r="I20" s="94"/>
      <c r="J20" s="94"/>
      <c r="K20" s="95"/>
      <c r="L20" s="110">
        <f>SUM(L17:L19)</f>
        <v>0</v>
      </c>
      <c r="M20" s="110">
        <f>SUM(M17:M19)</f>
        <v>200000</v>
      </c>
      <c r="N20" s="110">
        <f t="shared" ref="N20:P20" si="4">SUM(N17:N19)</f>
        <v>0</v>
      </c>
      <c r="O20" s="110">
        <f t="shared" si="4"/>
        <v>136964880</v>
      </c>
      <c r="P20" s="110">
        <f t="shared" si="4"/>
        <v>137164880</v>
      </c>
      <c r="Q20" s="81"/>
    </row>
    <row r="21" spans="1:17" ht="16.5" thickBot="1" x14ac:dyDescent="0.3">
      <c r="A21" s="111"/>
      <c r="B21" s="112" t="s">
        <v>82</v>
      </c>
      <c r="C21" s="112" t="s">
        <v>83</v>
      </c>
      <c r="D21" s="112"/>
      <c r="E21" s="112"/>
      <c r="F21" s="113"/>
      <c r="G21" s="113"/>
      <c r="H21" s="113"/>
      <c r="I21" s="113"/>
      <c r="J21" s="113"/>
      <c r="K21" s="114"/>
      <c r="L21" s="115">
        <f>SUM('2.a'!L36)</f>
        <v>11505168</v>
      </c>
      <c r="M21" s="115">
        <f>SUM('2.a'!M36)</f>
        <v>54633978</v>
      </c>
      <c r="N21" s="115">
        <f>SUM('2.a'!N36)</f>
        <v>80334877</v>
      </c>
      <c r="O21" s="115">
        <f>SUM('2.a'!O36)</f>
        <v>368968884</v>
      </c>
      <c r="P21" s="116">
        <f>SUM(L21:O21)</f>
        <v>515442907</v>
      </c>
      <c r="Q21" s="81"/>
    </row>
    <row r="22" spans="1:17" ht="16.5" thickBot="1" x14ac:dyDescent="0.3">
      <c r="A22" s="93" t="s">
        <v>84</v>
      </c>
      <c r="B22" s="94" t="s">
        <v>85</v>
      </c>
      <c r="C22" s="94"/>
      <c r="D22" s="94"/>
      <c r="E22" s="94"/>
      <c r="F22" s="94"/>
      <c r="G22" s="94"/>
      <c r="H22" s="94"/>
      <c r="I22" s="94"/>
      <c r="J22" s="94"/>
      <c r="K22" s="95"/>
      <c r="L22" s="117">
        <f>SUM(L21)</f>
        <v>11505168</v>
      </c>
      <c r="M22" s="117">
        <f>SUM(M21)</f>
        <v>54633978</v>
      </c>
      <c r="N22" s="117">
        <f t="shared" ref="N22:P22" si="5">SUM(N21)</f>
        <v>80334877</v>
      </c>
      <c r="O22" s="117">
        <f t="shared" si="5"/>
        <v>368968884</v>
      </c>
      <c r="P22" s="117">
        <f t="shared" si="5"/>
        <v>515442907</v>
      </c>
      <c r="Q22" s="81"/>
    </row>
    <row r="23" spans="1:17" ht="19.5" thickBot="1" x14ac:dyDescent="0.35">
      <c r="A23" s="77"/>
      <c r="B23" s="78" t="s">
        <v>86</v>
      </c>
      <c r="C23" s="78"/>
      <c r="D23" s="78"/>
      <c r="E23" s="78"/>
      <c r="F23" s="78"/>
      <c r="G23" s="78"/>
      <c r="H23" s="78"/>
      <c r="I23" s="78"/>
      <c r="J23" s="78"/>
      <c r="K23" s="79"/>
      <c r="L23" s="80">
        <f>SUM(L11+L22)</f>
        <v>12928950</v>
      </c>
      <c r="M23" s="80">
        <f>SUM(M11+M22)</f>
        <v>58718978</v>
      </c>
      <c r="N23" s="80">
        <f t="shared" ref="N23:P23" si="6">SUM(N11+N22)</f>
        <v>86781577</v>
      </c>
      <c r="O23" s="80">
        <f t="shared" si="6"/>
        <v>848682697</v>
      </c>
      <c r="P23" s="80">
        <f t="shared" si="6"/>
        <v>1007112202</v>
      </c>
      <c r="Q23" s="81"/>
    </row>
    <row r="24" spans="1:17" ht="12.75" customHeight="1" x14ac:dyDescent="0.2">
      <c r="A24" s="340" t="s">
        <v>87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2"/>
      <c r="L24" s="349" t="s">
        <v>59</v>
      </c>
      <c r="M24" s="349" t="s">
        <v>60</v>
      </c>
      <c r="N24" s="352" t="s">
        <v>61</v>
      </c>
      <c r="O24" s="352" t="s">
        <v>62</v>
      </c>
      <c r="P24" s="74"/>
      <c r="Q24" s="81"/>
    </row>
    <row r="25" spans="1:17" ht="12.75" customHeight="1" x14ac:dyDescent="0.2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45"/>
      <c r="L25" s="350"/>
      <c r="M25" s="350"/>
      <c r="N25" s="353"/>
      <c r="O25" s="353"/>
      <c r="P25" s="75" t="s">
        <v>63</v>
      </c>
    </row>
    <row r="26" spans="1:17" ht="13.5" thickBot="1" x14ac:dyDescent="0.25">
      <c r="A26" s="346"/>
      <c r="B26" s="347"/>
      <c r="C26" s="347"/>
      <c r="D26" s="347"/>
      <c r="E26" s="347"/>
      <c r="F26" s="347"/>
      <c r="G26" s="347"/>
      <c r="H26" s="347"/>
      <c r="I26" s="347"/>
      <c r="J26" s="347"/>
      <c r="K26" s="348"/>
      <c r="L26" s="351"/>
      <c r="M26" s="351"/>
      <c r="N26" s="354"/>
      <c r="O26" s="354"/>
      <c r="P26" s="76"/>
    </row>
    <row r="27" spans="1:17" ht="19.5" thickBot="1" x14ac:dyDescent="0.35">
      <c r="A27" s="77" t="s">
        <v>88</v>
      </c>
      <c r="B27" s="78" t="s">
        <v>89</v>
      </c>
      <c r="C27" s="78"/>
      <c r="D27" s="78"/>
      <c r="E27" s="78"/>
      <c r="F27" s="78"/>
      <c r="G27" s="78"/>
      <c r="H27" s="78"/>
      <c r="I27" s="78"/>
      <c r="J27" s="78"/>
      <c r="K27" s="79"/>
      <c r="L27" s="80">
        <f>SUM(L33+L37)</f>
        <v>12928950</v>
      </c>
      <c r="M27" s="80">
        <f>SUM(M33+M37)</f>
        <v>58718978</v>
      </c>
      <c r="N27" s="80">
        <f t="shared" ref="N27:P27" si="7">SUM(N33+N37)</f>
        <v>86781577</v>
      </c>
      <c r="O27" s="80">
        <f t="shared" si="7"/>
        <v>695753657</v>
      </c>
      <c r="P27" s="80">
        <f t="shared" si="7"/>
        <v>854183162</v>
      </c>
      <c r="Q27" s="81"/>
    </row>
    <row r="28" spans="1:17" ht="15.75" x14ac:dyDescent="0.25">
      <c r="A28" s="104"/>
      <c r="B28" s="105" t="s">
        <v>90</v>
      </c>
      <c r="C28" s="105" t="s">
        <v>91</v>
      </c>
      <c r="D28" s="105"/>
      <c r="E28" s="105"/>
      <c r="F28" s="105"/>
      <c r="G28" s="105"/>
      <c r="H28" s="105"/>
      <c r="I28" s="105"/>
      <c r="J28" s="105"/>
      <c r="K28" s="106"/>
      <c r="L28" s="85">
        <f>SUM('2.a'!L48)</f>
        <v>8572030</v>
      </c>
      <c r="M28" s="85">
        <f>SUM('2.a'!M48)</f>
        <v>41829352</v>
      </c>
      <c r="N28" s="85">
        <f>SUM('2.a'!N48)</f>
        <v>58754025</v>
      </c>
      <c r="O28" s="85">
        <f>SUM('2.a'!O48)</f>
        <v>43862317</v>
      </c>
      <c r="P28" s="116">
        <f>SUM(L28:O28)</f>
        <v>153017724</v>
      </c>
      <c r="Q28" s="81"/>
    </row>
    <row r="29" spans="1:17" ht="15.75" x14ac:dyDescent="0.25">
      <c r="A29" s="87"/>
      <c r="B29" s="88" t="s">
        <v>92</v>
      </c>
      <c r="C29" s="88" t="s">
        <v>93</v>
      </c>
      <c r="D29" s="88"/>
      <c r="E29" s="88"/>
      <c r="F29" s="88"/>
      <c r="G29" s="88"/>
      <c r="H29" s="88"/>
      <c r="I29" s="88"/>
      <c r="J29" s="88"/>
      <c r="K29" s="89"/>
      <c r="L29" s="85">
        <f>SUM('2.a'!L51)</f>
        <v>1504920</v>
      </c>
      <c r="M29" s="85">
        <f>SUM('2.a'!M51)</f>
        <v>7501626</v>
      </c>
      <c r="N29" s="85">
        <f>SUM('2.a'!N51)</f>
        <v>10339652</v>
      </c>
      <c r="O29" s="85">
        <f>SUM('2.a'!O51)</f>
        <v>5712268</v>
      </c>
      <c r="P29" s="116">
        <f t="shared" ref="P29:P32" si="8">SUM(L29:O29)</f>
        <v>25058466</v>
      </c>
      <c r="Q29" s="81"/>
    </row>
    <row r="30" spans="1:17" ht="15.75" x14ac:dyDescent="0.25">
      <c r="A30" s="104"/>
      <c r="B30" s="105" t="s">
        <v>94</v>
      </c>
      <c r="C30" s="105" t="s">
        <v>95</v>
      </c>
      <c r="D30" s="105"/>
      <c r="E30" s="105"/>
      <c r="F30" s="105"/>
      <c r="G30" s="105"/>
      <c r="H30" s="105"/>
      <c r="I30" s="105"/>
      <c r="J30" s="105"/>
      <c r="K30" s="106"/>
      <c r="L30" s="85">
        <f>SUM('2.a'!L52)</f>
        <v>2852000</v>
      </c>
      <c r="M30" s="85">
        <f>SUM('2.a'!M52)</f>
        <v>9134000</v>
      </c>
      <c r="N30" s="85">
        <f>SUM('2.a'!N52)</f>
        <v>17472000</v>
      </c>
      <c r="O30" s="85">
        <f>SUM('2.a'!O52)</f>
        <v>157906927</v>
      </c>
      <c r="P30" s="116">
        <f t="shared" si="8"/>
        <v>187364927</v>
      </c>
      <c r="Q30" s="81"/>
    </row>
    <row r="31" spans="1:17" ht="15.75" x14ac:dyDescent="0.25">
      <c r="A31" s="87"/>
      <c r="B31" s="88" t="s">
        <v>96</v>
      </c>
      <c r="C31" s="88" t="s">
        <v>97</v>
      </c>
      <c r="D31" s="88"/>
      <c r="E31" s="88"/>
      <c r="F31" s="88"/>
      <c r="G31" s="88"/>
      <c r="H31" s="88"/>
      <c r="I31" s="88"/>
      <c r="J31" s="88"/>
      <c r="K31" s="89"/>
      <c r="L31" s="85">
        <f>SUM('2.a'!L58)</f>
        <v>0</v>
      </c>
      <c r="M31" s="85">
        <f>SUM('2.a'!M58)</f>
        <v>0</v>
      </c>
      <c r="N31" s="85">
        <f>SUM('2.a'!N58)</f>
        <v>0</v>
      </c>
      <c r="O31" s="85">
        <f>SUM('2.a'!O58)</f>
        <v>3297000</v>
      </c>
      <c r="P31" s="116">
        <f t="shared" si="8"/>
        <v>3297000</v>
      </c>
      <c r="Q31" s="81"/>
    </row>
    <row r="32" spans="1:17" ht="16.5" thickBot="1" x14ac:dyDescent="0.3">
      <c r="A32" s="118"/>
      <c r="B32" s="113" t="s">
        <v>98</v>
      </c>
      <c r="C32" s="113" t="s">
        <v>99</v>
      </c>
      <c r="D32" s="113"/>
      <c r="E32" s="113"/>
      <c r="F32" s="113"/>
      <c r="G32" s="113"/>
      <c r="H32" s="113"/>
      <c r="I32" s="113"/>
      <c r="J32" s="113"/>
      <c r="K32" s="114"/>
      <c r="L32" s="85">
        <f>SUM('2.a'!L60)</f>
        <v>0</v>
      </c>
      <c r="M32" s="85">
        <f>SUM('2.a'!M60)</f>
        <v>0</v>
      </c>
      <c r="N32" s="85">
        <f>SUM('2.a'!N60)</f>
        <v>0</v>
      </c>
      <c r="O32" s="85">
        <f>SUM('2.a'!O60)</f>
        <v>71783459</v>
      </c>
      <c r="P32" s="116">
        <f t="shared" si="8"/>
        <v>71783459</v>
      </c>
      <c r="Q32" s="81"/>
    </row>
    <row r="33" spans="1:17" ht="16.5" thickBot="1" x14ac:dyDescent="0.3">
      <c r="A33" s="93" t="s">
        <v>73</v>
      </c>
      <c r="B33" s="94" t="s">
        <v>100</v>
      </c>
      <c r="C33" s="94"/>
      <c r="D33" s="94"/>
      <c r="E33" s="94"/>
      <c r="F33" s="94"/>
      <c r="G33" s="94"/>
      <c r="H33" s="94"/>
      <c r="I33" s="94"/>
      <c r="J33" s="94"/>
      <c r="K33" s="95"/>
      <c r="L33" s="96">
        <f>SUM(L28:L32)</f>
        <v>12928950</v>
      </c>
      <c r="M33" s="96">
        <f>SUM(M28:M32)</f>
        <v>58464978</v>
      </c>
      <c r="N33" s="96">
        <f t="shared" ref="N33:P33" si="9">SUM(N28:N32)</f>
        <v>86565677</v>
      </c>
      <c r="O33" s="96">
        <f t="shared" si="9"/>
        <v>282561971</v>
      </c>
      <c r="P33" s="96">
        <f t="shared" si="9"/>
        <v>440521576</v>
      </c>
      <c r="Q33" s="81"/>
    </row>
    <row r="34" spans="1:17" ht="15.75" x14ac:dyDescent="0.25">
      <c r="A34" s="119"/>
      <c r="B34" s="120" t="s">
        <v>30</v>
      </c>
      <c r="C34" s="120" t="s">
        <v>101</v>
      </c>
      <c r="D34" s="120"/>
      <c r="E34" s="120"/>
      <c r="F34" s="120"/>
      <c r="G34" s="120"/>
      <c r="H34" s="120"/>
      <c r="I34" s="120"/>
      <c r="J34" s="120"/>
      <c r="K34" s="121"/>
      <c r="L34" s="85">
        <f>SUM('2.a'!L66)</f>
        <v>0</v>
      </c>
      <c r="M34" s="85">
        <f>SUM('2.a'!M66)</f>
        <v>254000</v>
      </c>
      <c r="N34" s="85">
        <f>SUM('2.a'!N66)</f>
        <v>215900</v>
      </c>
      <c r="O34" s="85">
        <f>SUM('2.a'!O66)</f>
        <v>323948443</v>
      </c>
      <c r="P34" s="116">
        <f>SUM(L34:O34)</f>
        <v>324418343</v>
      </c>
      <c r="Q34" s="81"/>
    </row>
    <row r="35" spans="1:17" ht="15.75" x14ac:dyDescent="0.25">
      <c r="A35" s="87"/>
      <c r="B35" s="88" t="s">
        <v>102</v>
      </c>
      <c r="C35" s="88" t="s">
        <v>103</v>
      </c>
      <c r="D35" s="88"/>
      <c r="E35" s="88"/>
      <c r="F35" s="88"/>
      <c r="G35" s="88"/>
      <c r="H35" s="88"/>
      <c r="I35" s="88"/>
      <c r="J35" s="88"/>
      <c r="K35" s="89"/>
      <c r="L35" s="85">
        <f>SUM('2.a'!L74)</f>
        <v>0</v>
      </c>
      <c r="M35" s="85">
        <f>SUM('2.a'!M74)</f>
        <v>0</v>
      </c>
      <c r="N35" s="85">
        <f>SUM('2.a'!N74)</f>
        <v>0</v>
      </c>
      <c r="O35" s="85">
        <f>SUM('2.a'!O74)</f>
        <v>59019588</v>
      </c>
      <c r="P35" s="116">
        <f t="shared" ref="P35:P36" si="10">SUM(L35:O35)</f>
        <v>59019588</v>
      </c>
      <c r="Q35" s="81"/>
    </row>
    <row r="36" spans="1:17" s="122" customFormat="1" ht="16.5" thickBot="1" x14ac:dyDescent="0.3">
      <c r="A36" s="118"/>
      <c r="B36" s="113" t="s">
        <v>104</v>
      </c>
      <c r="C36" s="113" t="s">
        <v>105</v>
      </c>
      <c r="D36" s="113"/>
      <c r="E36" s="113"/>
      <c r="F36" s="113"/>
      <c r="G36" s="113"/>
      <c r="H36" s="113"/>
      <c r="I36" s="113"/>
      <c r="J36" s="113"/>
      <c r="K36" s="114"/>
      <c r="L36" s="85">
        <f>SUM('2.a'!L79)</f>
        <v>0</v>
      </c>
      <c r="M36" s="85">
        <f>SUM('2.a'!M79)</f>
        <v>0</v>
      </c>
      <c r="N36" s="85">
        <f>SUM('2.a'!N79)</f>
        <v>0</v>
      </c>
      <c r="O36" s="85">
        <f>SUM('2.a'!O79)</f>
        <v>30223655</v>
      </c>
      <c r="P36" s="116">
        <f t="shared" si="10"/>
        <v>30223655</v>
      </c>
      <c r="Q36" s="81"/>
    </row>
    <row r="37" spans="1:17" ht="16.5" thickBot="1" x14ac:dyDescent="0.3">
      <c r="A37" s="93" t="s">
        <v>106</v>
      </c>
      <c r="B37" s="94" t="s">
        <v>107</v>
      </c>
      <c r="C37" s="94"/>
      <c r="D37" s="94"/>
      <c r="E37" s="94"/>
      <c r="F37" s="94"/>
      <c r="G37" s="94"/>
      <c r="H37" s="94"/>
      <c r="I37" s="94"/>
      <c r="J37" s="94"/>
      <c r="K37" s="95"/>
      <c r="L37" s="96">
        <f>SUM(L34:L36)</f>
        <v>0</v>
      </c>
      <c r="M37" s="96">
        <f>SUM(M34:M36)</f>
        <v>254000</v>
      </c>
      <c r="N37" s="96">
        <f t="shared" ref="N37:P37" si="11">SUM(N34:N36)</f>
        <v>215900</v>
      </c>
      <c r="O37" s="96">
        <f t="shared" si="11"/>
        <v>413191686</v>
      </c>
      <c r="P37" s="96">
        <f t="shared" si="11"/>
        <v>413661586</v>
      </c>
      <c r="Q37" s="81"/>
    </row>
    <row r="38" spans="1:17" ht="16.5" thickBot="1" x14ac:dyDescent="0.3">
      <c r="A38" s="111"/>
      <c r="B38" s="112" t="s">
        <v>108</v>
      </c>
      <c r="C38" s="112" t="s">
        <v>109</v>
      </c>
      <c r="D38" s="112"/>
      <c r="E38" s="112"/>
      <c r="F38" s="112"/>
      <c r="G38" s="112"/>
      <c r="H38" s="112"/>
      <c r="I38" s="112"/>
      <c r="J38" s="112"/>
      <c r="K38" s="123"/>
      <c r="L38" s="115">
        <f>SUM('2.a'!L83)</f>
        <v>0</v>
      </c>
      <c r="M38" s="115">
        <f>SUM('2.a'!M83)</f>
        <v>0</v>
      </c>
      <c r="N38" s="115">
        <f>SUM('2.a'!N83)</f>
        <v>0</v>
      </c>
      <c r="O38" s="115">
        <f>SUM('2.a'!O83)</f>
        <v>152929040</v>
      </c>
      <c r="P38" s="116">
        <f>SUM(L38:O38)</f>
        <v>152929040</v>
      </c>
      <c r="Q38" s="81"/>
    </row>
    <row r="39" spans="1:17" ht="19.5" thickBot="1" x14ac:dyDescent="0.35">
      <c r="A39" s="77" t="s">
        <v>110</v>
      </c>
      <c r="B39" s="78" t="s">
        <v>111</v>
      </c>
      <c r="C39" s="78"/>
      <c r="D39" s="78"/>
      <c r="E39" s="78"/>
      <c r="F39" s="78"/>
      <c r="G39" s="78"/>
      <c r="H39" s="78"/>
      <c r="I39" s="78"/>
      <c r="J39" s="78"/>
      <c r="K39" s="79"/>
      <c r="L39" s="124">
        <f>SUM(L38)</f>
        <v>0</v>
      </c>
      <c r="M39" s="124">
        <f>SUM(M38)</f>
        <v>0</v>
      </c>
      <c r="N39" s="124">
        <f t="shared" ref="N39:P39" si="12">SUM(N38)</f>
        <v>0</v>
      </c>
      <c r="O39" s="124">
        <f t="shared" si="12"/>
        <v>152929040</v>
      </c>
      <c r="P39" s="124">
        <f t="shared" si="12"/>
        <v>152929040</v>
      </c>
      <c r="Q39" s="81"/>
    </row>
    <row r="40" spans="1:17" ht="19.5" thickBot="1" x14ac:dyDescent="0.35">
      <c r="A40" s="77" t="s">
        <v>112</v>
      </c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124">
        <f>SUM(L27+L39)</f>
        <v>12928950</v>
      </c>
      <c r="M40" s="124">
        <f>SUM(M27+M39)</f>
        <v>58718978</v>
      </c>
      <c r="N40" s="124">
        <f t="shared" ref="N40:P40" si="13">SUM(N27+N39)</f>
        <v>86781577</v>
      </c>
      <c r="O40" s="124">
        <f t="shared" si="13"/>
        <v>848682697</v>
      </c>
      <c r="P40" s="124">
        <f t="shared" si="13"/>
        <v>1007112202</v>
      </c>
      <c r="Q40" s="81"/>
    </row>
    <row r="41" spans="1:17" x14ac:dyDescent="0.2">
      <c r="Q41" s="81"/>
    </row>
    <row r="42" spans="1:17" x14ac:dyDescent="0.2">
      <c r="C42" s="125"/>
    </row>
    <row r="43" spans="1:17" x14ac:dyDescent="0.2">
      <c r="F43" s="126"/>
    </row>
    <row r="44" spans="1:17" x14ac:dyDescent="0.2">
      <c r="F44" s="126"/>
    </row>
    <row r="45" spans="1:17" x14ac:dyDescent="0.2">
      <c r="F45" s="126"/>
    </row>
    <row r="46" spans="1:17" x14ac:dyDescent="0.2">
      <c r="F46" s="126"/>
    </row>
    <row r="47" spans="1:17" x14ac:dyDescent="0.2">
      <c r="F47" s="126"/>
      <c r="G47" s="126"/>
    </row>
    <row r="48" spans="1:17" x14ac:dyDescent="0.2">
      <c r="G48" s="126"/>
    </row>
    <row r="49" spans="3:7" x14ac:dyDescent="0.2">
      <c r="G49" s="126"/>
    </row>
    <row r="50" spans="3:7" x14ac:dyDescent="0.2">
      <c r="G50" s="126"/>
    </row>
    <row r="51" spans="3:7" x14ac:dyDescent="0.2">
      <c r="G51" s="126"/>
    </row>
    <row r="52" spans="3:7" x14ac:dyDescent="0.2">
      <c r="F52" s="126"/>
      <c r="G52" s="126"/>
    </row>
    <row r="53" spans="3:7" x14ac:dyDescent="0.2">
      <c r="F53" s="126"/>
      <c r="G53" s="126"/>
    </row>
    <row r="54" spans="3:7" x14ac:dyDescent="0.2">
      <c r="F54" s="126"/>
      <c r="G54" s="126"/>
    </row>
    <row r="55" spans="3:7" x14ac:dyDescent="0.2">
      <c r="C55" s="125"/>
    </row>
    <row r="56" spans="3:7" x14ac:dyDescent="0.2">
      <c r="G56" s="126"/>
    </row>
    <row r="57" spans="3:7" x14ac:dyDescent="0.2">
      <c r="G57" s="126"/>
    </row>
    <row r="58" spans="3:7" x14ac:dyDescent="0.2">
      <c r="G58" s="126"/>
    </row>
    <row r="59" spans="3:7" x14ac:dyDescent="0.2">
      <c r="G59" s="126"/>
    </row>
  </sheetData>
  <mergeCells count="12">
    <mergeCell ref="A24:K26"/>
    <mergeCell ref="L24:L26"/>
    <mergeCell ref="M24:M26"/>
    <mergeCell ref="N24:N26"/>
    <mergeCell ref="O24:O26"/>
    <mergeCell ref="N1:P5"/>
    <mergeCell ref="A6:P6"/>
    <mergeCell ref="A8:K10"/>
    <mergeCell ref="L8:L10"/>
    <mergeCell ref="M8:M10"/>
    <mergeCell ref="N8:N10"/>
    <mergeCell ref="O8:O1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&amp;P.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304B-3DCB-4807-B419-867ED8A39A5F}">
  <dimension ref="A1:Q86"/>
  <sheetViews>
    <sheetView zoomScaleNormal="100" zoomScaleSheetLayoutView="100" workbookViewId="0">
      <selection activeCell="Q8" sqref="Q8"/>
    </sheetView>
  </sheetViews>
  <sheetFormatPr defaultColWidth="9.140625" defaultRowHeight="12.75" x14ac:dyDescent="0.2"/>
  <cols>
    <col min="1" max="1" width="3.5703125" style="72" customWidth="1"/>
    <col min="2" max="2" width="5" style="72" customWidth="1"/>
    <col min="3" max="11" width="9.140625" style="72"/>
    <col min="12" max="15" width="13.7109375" style="72" customWidth="1"/>
    <col min="16" max="16" width="14.85546875" style="72" bestFit="1" customWidth="1"/>
    <col min="17" max="16384" width="9.140625" style="72"/>
  </cols>
  <sheetData>
    <row r="1" spans="1:17" ht="15.75" customHeight="1" x14ac:dyDescent="0.2">
      <c r="C1" s="338"/>
      <c r="D1" s="338"/>
      <c r="E1" s="338"/>
      <c r="N1" s="338" t="s">
        <v>401</v>
      </c>
      <c r="O1" s="338"/>
      <c r="P1" s="338"/>
    </row>
    <row r="2" spans="1:17" ht="12.75" customHeight="1" x14ac:dyDescent="0.2">
      <c r="C2" s="338"/>
      <c r="D2" s="338"/>
      <c r="E2" s="338"/>
      <c r="N2" s="338"/>
      <c r="O2" s="338"/>
      <c r="P2" s="338"/>
    </row>
    <row r="3" spans="1:17" ht="12.75" customHeight="1" x14ac:dyDescent="0.2">
      <c r="C3" s="338"/>
      <c r="D3" s="338"/>
      <c r="E3" s="338"/>
      <c r="N3" s="338"/>
      <c r="O3" s="338"/>
      <c r="P3" s="338"/>
    </row>
    <row r="4" spans="1:17" ht="12.75" customHeight="1" x14ac:dyDescent="0.2">
      <c r="C4" s="338"/>
      <c r="D4" s="338"/>
      <c r="E4" s="338"/>
      <c r="N4" s="338"/>
      <c r="O4" s="338"/>
      <c r="P4" s="338"/>
    </row>
    <row r="5" spans="1:17" ht="15.75" customHeight="1" x14ac:dyDescent="0.2">
      <c r="C5" s="338"/>
      <c r="D5" s="338"/>
      <c r="E5" s="338"/>
      <c r="N5" s="338"/>
      <c r="O5" s="338"/>
      <c r="P5" s="338"/>
    </row>
    <row r="6" spans="1:17" ht="24.75" customHeight="1" x14ac:dyDescent="0.2">
      <c r="A6" s="339" t="s">
        <v>369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1:17" ht="13.5" thickBot="1" x14ac:dyDescent="0.25">
      <c r="O7" s="127"/>
      <c r="P7" s="128" t="s">
        <v>56</v>
      </c>
    </row>
    <row r="8" spans="1:17" x14ac:dyDescent="0.2">
      <c r="A8" s="358" t="s">
        <v>58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49" t="s">
        <v>59</v>
      </c>
      <c r="M8" s="349" t="s">
        <v>60</v>
      </c>
      <c r="N8" s="352" t="s">
        <v>61</v>
      </c>
      <c r="O8" s="352" t="s">
        <v>62</v>
      </c>
      <c r="P8" s="364" t="s">
        <v>63</v>
      </c>
    </row>
    <row r="9" spans="1:17" ht="15.75" x14ac:dyDescent="0.25">
      <c r="A9" s="360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50"/>
      <c r="M9" s="350"/>
      <c r="N9" s="353"/>
      <c r="O9" s="353"/>
      <c r="P9" s="365"/>
      <c r="Q9" s="129"/>
    </row>
    <row r="10" spans="1:17" ht="13.5" thickBot="1" x14ac:dyDescent="0.25">
      <c r="A10" s="362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51"/>
      <c r="M10" s="351"/>
      <c r="N10" s="354"/>
      <c r="O10" s="354"/>
      <c r="P10" s="366"/>
    </row>
    <row r="11" spans="1:17" s="132" customFormat="1" ht="17.25" customHeight="1" x14ac:dyDescent="0.3">
      <c r="A11" s="355" t="s">
        <v>64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  <c r="L11" s="130">
        <f>SUM(L25+L35)</f>
        <v>1423782</v>
      </c>
      <c r="M11" s="130">
        <f>SUM(M25+M35)</f>
        <v>4085000</v>
      </c>
      <c r="N11" s="130">
        <f t="shared" ref="N11:P11" si="0">SUM(N25+N35)</f>
        <v>6446700</v>
      </c>
      <c r="O11" s="130">
        <f t="shared" si="0"/>
        <v>479713813</v>
      </c>
      <c r="P11" s="130">
        <f t="shared" si="0"/>
        <v>491669295</v>
      </c>
      <c r="Q11" s="131"/>
    </row>
    <row r="12" spans="1:17" s="105" customFormat="1" ht="15.75" x14ac:dyDescent="0.25">
      <c r="A12" s="133"/>
      <c r="B12" s="134" t="s">
        <v>65</v>
      </c>
      <c r="C12" s="134" t="s">
        <v>66</v>
      </c>
      <c r="D12" s="135"/>
      <c r="E12" s="88"/>
      <c r="F12" s="88"/>
      <c r="G12" s="88"/>
      <c r="H12" s="88"/>
      <c r="I12" s="88"/>
      <c r="J12" s="88"/>
      <c r="K12" s="136"/>
      <c r="L12" s="137">
        <f>SUM(L13:L15)</f>
        <v>0</v>
      </c>
      <c r="M12" s="137">
        <f>SUM(M13:M15)</f>
        <v>2885000</v>
      </c>
      <c r="N12" s="137">
        <f t="shared" ref="N12:O12" si="1">SUM(N13:N15)</f>
        <v>0</v>
      </c>
      <c r="O12" s="137">
        <f t="shared" si="1"/>
        <v>221165659</v>
      </c>
      <c r="P12" s="138">
        <f>SUM(L12:O12)</f>
        <v>224050659</v>
      </c>
    </row>
    <row r="13" spans="1:17" s="105" customFormat="1" ht="14.25" customHeight="1" x14ac:dyDescent="0.25">
      <c r="A13" s="139"/>
      <c r="B13" s="140"/>
      <c r="C13" s="140" t="s">
        <v>113</v>
      </c>
      <c r="D13" s="149" t="s">
        <v>114</v>
      </c>
      <c r="E13" s="150"/>
      <c r="F13" s="150"/>
      <c r="G13" s="150"/>
      <c r="H13" s="150"/>
      <c r="I13" s="150"/>
      <c r="J13" s="150"/>
      <c r="K13" s="151"/>
      <c r="L13" s="143">
        <v>0</v>
      </c>
      <c r="M13" s="143">
        <v>0</v>
      </c>
      <c r="N13" s="143">
        <v>0</v>
      </c>
      <c r="O13" s="143">
        <v>195172537</v>
      </c>
      <c r="P13" s="141">
        <f>SUM(L13:O13)</f>
        <v>195172537</v>
      </c>
    </row>
    <row r="14" spans="1:17" s="105" customFormat="1" ht="14.25" customHeight="1" x14ac:dyDescent="0.25">
      <c r="A14" s="139"/>
      <c r="B14" s="140"/>
      <c r="C14" s="140" t="s">
        <v>115</v>
      </c>
      <c r="D14" s="149" t="s">
        <v>361</v>
      </c>
      <c r="E14" s="150"/>
      <c r="F14" s="150"/>
      <c r="G14" s="150"/>
      <c r="H14" s="150"/>
      <c r="I14" s="150"/>
      <c r="J14" s="150"/>
      <c r="K14" s="151"/>
      <c r="L14" s="143">
        <v>0</v>
      </c>
      <c r="M14" s="143">
        <v>0</v>
      </c>
      <c r="N14" s="143">
        <v>0</v>
      </c>
      <c r="O14" s="143">
        <v>0</v>
      </c>
      <c r="P14" s="141">
        <f t="shared" ref="P14:P24" si="2">SUM(L14:O14)</f>
        <v>0</v>
      </c>
    </row>
    <row r="15" spans="1:17" s="105" customFormat="1" ht="14.25" customHeight="1" x14ac:dyDescent="0.25">
      <c r="A15" s="139"/>
      <c r="B15" s="140"/>
      <c r="C15" s="140" t="s">
        <v>116</v>
      </c>
      <c r="D15" s="149" t="s">
        <v>117</v>
      </c>
      <c r="E15" s="150"/>
      <c r="F15" s="150"/>
      <c r="G15" s="150"/>
      <c r="H15" s="150"/>
      <c r="I15" s="150"/>
      <c r="J15" s="150"/>
      <c r="K15" s="151"/>
      <c r="L15" s="143">
        <v>0</v>
      </c>
      <c r="M15" s="143">
        <v>2885000</v>
      </c>
      <c r="N15" s="143">
        <v>0</v>
      </c>
      <c r="O15" s="143">
        <v>25993122</v>
      </c>
      <c r="P15" s="141">
        <f t="shared" si="2"/>
        <v>28878122</v>
      </c>
    </row>
    <row r="16" spans="1:17" s="105" customFormat="1" ht="15.75" x14ac:dyDescent="0.25">
      <c r="A16" s="133"/>
      <c r="B16" s="134" t="s">
        <v>67</v>
      </c>
      <c r="C16" s="135" t="s">
        <v>68</v>
      </c>
      <c r="D16" s="88"/>
      <c r="E16" s="88"/>
      <c r="F16" s="88"/>
      <c r="G16" s="88"/>
      <c r="H16" s="88"/>
      <c r="I16" s="88"/>
      <c r="J16" s="88"/>
      <c r="K16" s="136"/>
      <c r="L16" s="137">
        <v>0</v>
      </c>
      <c r="M16" s="137">
        <v>0</v>
      </c>
      <c r="N16" s="137">
        <v>0</v>
      </c>
      <c r="O16" s="137">
        <f>SUM(O17:O20)</f>
        <v>110956017</v>
      </c>
      <c r="P16" s="138">
        <f t="shared" si="2"/>
        <v>110956017</v>
      </c>
    </row>
    <row r="17" spans="1:16" s="105" customFormat="1" ht="14.25" customHeight="1" x14ac:dyDescent="0.25">
      <c r="A17" s="139"/>
      <c r="B17" s="140"/>
      <c r="C17" s="140" t="s">
        <v>118</v>
      </c>
      <c r="D17" s="149" t="s">
        <v>119</v>
      </c>
      <c r="E17" s="150"/>
      <c r="F17" s="150"/>
      <c r="G17" s="150"/>
      <c r="H17" s="150"/>
      <c r="I17" s="150"/>
      <c r="J17" s="150"/>
      <c r="K17" s="151"/>
      <c r="L17" s="143">
        <v>0</v>
      </c>
      <c r="M17" s="143">
        <v>0</v>
      </c>
      <c r="N17" s="143">
        <v>0</v>
      </c>
      <c r="O17" s="143">
        <v>0</v>
      </c>
      <c r="P17" s="141">
        <f t="shared" si="2"/>
        <v>0</v>
      </c>
    </row>
    <row r="18" spans="1:16" s="105" customFormat="1" ht="14.25" customHeight="1" x14ac:dyDescent="0.25">
      <c r="A18" s="139"/>
      <c r="B18" s="140"/>
      <c r="C18" s="140" t="s">
        <v>120</v>
      </c>
      <c r="D18" s="149" t="s">
        <v>121</v>
      </c>
      <c r="E18" s="150"/>
      <c r="F18" s="150"/>
      <c r="G18" s="150"/>
      <c r="H18" s="150"/>
      <c r="I18" s="150"/>
      <c r="J18" s="150"/>
      <c r="K18" s="151"/>
      <c r="L18" s="143">
        <v>0</v>
      </c>
      <c r="M18" s="143">
        <v>0</v>
      </c>
      <c r="N18" s="143">
        <v>0</v>
      </c>
      <c r="O18" s="143">
        <v>52598223</v>
      </c>
      <c r="P18" s="141">
        <f t="shared" si="2"/>
        <v>52598223</v>
      </c>
    </row>
    <row r="19" spans="1:16" s="105" customFormat="1" ht="14.25" customHeight="1" x14ac:dyDescent="0.25">
      <c r="A19" s="139"/>
      <c r="B19" s="140"/>
      <c r="C19" s="140" t="s">
        <v>122</v>
      </c>
      <c r="D19" s="149" t="s">
        <v>123</v>
      </c>
      <c r="E19" s="150"/>
      <c r="F19" s="150"/>
      <c r="G19" s="150"/>
      <c r="H19" s="150"/>
      <c r="I19" s="150"/>
      <c r="J19" s="150"/>
      <c r="K19" s="151"/>
      <c r="L19" s="143">
        <v>0</v>
      </c>
      <c r="M19" s="143">
        <v>0</v>
      </c>
      <c r="N19" s="143">
        <v>0</v>
      </c>
      <c r="O19" s="143">
        <v>57351785</v>
      </c>
      <c r="P19" s="141">
        <f t="shared" si="2"/>
        <v>57351785</v>
      </c>
    </row>
    <row r="20" spans="1:16" s="105" customFormat="1" ht="14.25" customHeight="1" x14ac:dyDescent="0.25">
      <c r="A20" s="139"/>
      <c r="B20" s="140"/>
      <c r="C20" s="140" t="s">
        <v>124</v>
      </c>
      <c r="D20" s="149" t="s">
        <v>125</v>
      </c>
      <c r="E20" s="150"/>
      <c r="F20" s="150"/>
      <c r="G20" s="150"/>
      <c r="H20" s="150"/>
      <c r="I20" s="150"/>
      <c r="J20" s="150"/>
      <c r="K20" s="151"/>
      <c r="L20" s="143">
        <v>0</v>
      </c>
      <c r="M20" s="143">
        <v>0</v>
      </c>
      <c r="N20" s="143">
        <v>0</v>
      </c>
      <c r="O20" s="143">
        <v>1006009</v>
      </c>
      <c r="P20" s="141">
        <f t="shared" si="2"/>
        <v>1006009</v>
      </c>
    </row>
    <row r="21" spans="1:16" s="105" customFormat="1" ht="15.75" x14ac:dyDescent="0.25">
      <c r="A21" s="133"/>
      <c r="B21" s="134" t="s">
        <v>69</v>
      </c>
      <c r="C21" s="135" t="s">
        <v>70</v>
      </c>
      <c r="D21" s="88"/>
      <c r="E21" s="88"/>
      <c r="F21" s="88"/>
      <c r="G21" s="88"/>
      <c r="H21" s="88"/>
      <c r="I21" s="88"/>
      <c r="J21" s="88"/>
      <c r="K21" s="136"/>
      <c r="L21" s="137">
        <v>1423782</v>
      </c>
      <c r="M21" s="137">
        <v>1000000</v>
      </c>
      <c r="N21" s="137">
        <v>6398300</v>
      </c>
      <c r="O21" s="137">
        <v>10593257</v>
      </c>
      <c r="P21" s="138">
        <f t="shared" si="2"/>
        <v>19415339</v>
      </c>
    </row>
    <row r="22" spans="1:16" ht="15.75" x14ac:dyDescent="0.25">
      <c r="A22" s="133"/>
      <c r="B22" s="134" t="s">
        <v>71</v>
      </c>
      <c r="C22" s="135" t="s">
        <v>72</v>
      </c>
      <c r="D22" s="88"/>
      <c r="E22" s="88"/>
      <c r="F22" s="88"/>
      <c r="G22" s="88"/>
      <c r="H22" s="88"/>
      <c r="I22" s="88"/>
      <c r="J22" s="88"/>
      <c r="K22" s="136"/>
      <c r="L22" s="144">
        <f>SUM(L23:L24)</f>
        <v>0</v>
      </c>
      <c r="M22" s="144">
        <f t="shared" ref="M22:O22" si="3">SUM(M23:M24)</f>
        <v>0</v>
      </c>
      <c r="N22" s="144">
        <f t="shared" si="3"/>
        <v>48400</v>
      </c>
      <c r="O22" s="144">
        <f t="shared" si="3"/>
        <v>34000</v>
      </c>
      <c r="P22" s="138">
        <f t="shared" si="2"/>
        <v>82400</v>
      </c>
    </row>
    <row r="23" spans="1:16" s="105" customFormat="1" ht="14.25" customHeight="1" x14ac:dyDescent="0.25">
      <c r="A23" s="139"/>
      <c r="B23" s="140"/>
      <c r="C23" s="140" t="s">
        <v>126</v>
      </c>
      <c r="D23" s="149" t="s">
        <v>127</v>
      </c>
      <c r="E23" s="150"/>
      <c r="F23" s="150"/>
      <c r="G23" s="150"/>
      <c r="H23" s="150"/>
      <c r="I23" s="150"/>
      <c r="J23" s="150"/>
      <c r="K23" s="151"/>
      <c r="L23" s="143">
        <v>0</v>
      </c>
      <c r="M23" s="143">
        <v>0</v>
      </c>
      <c r="N23" s="143">
        <v>0</v>
      </c>
      <c r="O23" s="143">
        <v>34000</v>
      </c>
      <c r="P23" s="141">
        <f t="shared" si="2"/>
        <v>34000</v>
      </c>
    </row>
    <row r="24" spans="1:16" s="105" customFormat="1" ht="14.25" customHeight="1" x14ac:dyDescent="0.25">
      <c r="A24" s="139"/>
      <c r="B24" s="140"/>
      <c r="C24" s="140" t="s">
        <v>128</v>
      </c>
      <c r="D24" s="149" t="s">
        <v>129</v>
      </c>
      <c r="E24" s="150"/>
      <c r="F24" s="150"/>
      <c r="G24" s="150"/>
      <c r="H24" s="150"/>
      <c r="I24" s="150"/>
      <c r="J24" s="150"/>
      <c r="K24" s="151"/>
      <c r="L24" s="143">
        <v>0</v>
      </c>
      <c r="M24" s="143">
        <v>0</v>
      </c>
      <c r="N24" s="143">
        <v>48400</v>
      </c>
      <c r="O24" s="143">
        <v>0</v>
      </c>
      <c r="P24" s="141">
        <f t="shared" si="2"/>
        <v>48400</v>
      </c>
    </row>
    <row r="25" spans="1:16" ht="15.75" x14ac:dyDescent="0.25">
      <c r="A25" s="145" t="s">
        <v>130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7"/>
      <c r="L25" s="148">
        <f>SUM(L12+L16+L21+L22)</f>
        <v>1423782</v>
      </c>
      <c r="M25" s="148">
        <f>SUM(M12+M16+M21+M22)</f>
        <v>3885000</v>
      </c>
      <c r="N25" s="148">
        <f t="shared" ref="N25:P25" si="4">SUM(N12+N16+N21+N22)</f>
        <v>6446700</v>
      </c>
      <c r="O25" s="148">
        <f t="shared" si="4"/>
        <v>342748933</v>
      </c>
      <c r="P25" s="148">
        <f t="shared" si="4"/>
        <v>354504415</v>
      </c>
    </row>
    <row r="26" spans="1:16" ht="15.75" x14ac:dyDescent="0.25">
      <c r="A26" s="133"/>
      <c r="B26" s="134" t="s">
        <v>75</v>
      </c>
      <c r="C26" s="135" t="s">
        <v>76</v>
      </c>
      <c r="D26" s="88"/>
      <c r="E26" s="88"/>
      <c r="F26" s="88"/>
      <c r="G26" s="88"/>
      <c r="H26" s="88"/>
      <c r="I26" s="88"/>
      <c r="J26" s="88"/>
      <c r="K26" s="136"/>
      <c r="L26" s="144">
        <f t="shared" ref="L26:N26" si="5">SUM(L27:L28)</f>
        <v>0</v>
      </c>
      <c r="M26" s="144">
        <f t="shared" si="5"/>
        <v>0</v>
      </c>
      <c r="N26" s="144">
        <f t="shared" si="5"/>
        <v>0</v>
      </c>
      <c r="O26" s="144">
        <f>SUM(O27:O28)</f>
        <v>112133876</v>
      </c>
      <c r="P26" s="138">
        <f>SUM(L26:O26)</f>
        <v>112133876</v>
      </c>
    </row>
    <row r="27" spans="1:16" ht="15" x14ac:dyDescent="0.25">
      <c r="A27" s="139"/>
      <c r="B27" s="140"/>
      <c r="C27" s="140" t="s">
        <v>358</v>
      </c>
      <c r="D27" s="149" t="s">
        <v>359</v>
      </c>
      <c r="E27" s="150"/>
      <c r="F27" s="150"/>
      <c r="G27" s="150"/>
      <c r="H27" s="150"/>
      <c r="I27" s="150"/>
      <c r="J27" s="150"/>
      <c r="K27" s="151"/>
      <c r="L27" s="143">
        <v>0</v>
      </c>
      <c r="M27" s="143">
        <v>0</v>
      </c>
      <c r="N27" s="143">
        <v>0</v>
      </c>
      <c r="O27" s="143">
        <v>19822075</v>
      </c>
      <c r="P27" s="141">
        <f t="shared" ref="P27" si="6">SUM(L27:O27)</f>
        <v>19822075</v>
      </c>
    </row>
    <row r="28" spans="1:16" ht="15" x14ac:dyDescent="0.25">
      <c r="A28" s="139"/>
      <c r="B28" s="140"/>
      <c r="C28" s="140" t="s">
        <v>131</v>
      </c>
      <c r="D28" s="149" t="s">
        <v>132</v>
      </c>
      <c r="E28" s="150"/>
      <c r="F28" s="150"/>
      <c r="G28" s="150"/>
      <c r="H28" s="150"/>
      <c r="I28" s="150"/>
      <c r="J28" s="150"/>
      <c r="K28" s="151"/>
      <c r="L28" s="143">
        <v>0</v>
      </c>
      <c r="M28" s="143">
        <v>0</v>
      </c>
      <c r="N28" s="143">
        <v>0</v>
      </c>
      <c r="O28" s="143">
        <v>92311801</v>
      </c>
      <c r="P28" s="141">
        <f t="shared" ref="P28:P34" si="7">SUM(L28:O28)</f>
        <v>92311801</v>
      </c>
    </row>
    <row r="29" spans="1:16" ht="15.75" x14ac:dyDescent="0.25">
      <c r="A29" s="133"/>
      <c r="B29" s="134" t="s">
        <v>77</v>
      </c>
      <c r="C29" s="134" t="s">
        <v>133</v>
      </c>
      <c r="D29" s="135"/>
      <c r="E29" s="88"/>
      <c r="F29" s="88"/>
      <c r="G29" s="88"/>
      <c r="H29" s="88"/>
      <c r="I29" s="88"/>
      <c r="J29" s="88"/>
      <c r="K29" s="136"/>
      <c r="L29" s="137">
        <v>0</v>
      </c>
      <c r="M29" s="137">
        <v>0</v>
      </c>
      <c r="N29" s="137">
        <v>0</v>
      </c>
      <c r="O29" s="137">
        <f>SUM(O30:O33)</f>
        <v>0</v>
      </c>
      <c r="P29" s="138">
        <f t="shared" si="7"/>
        <v>0</v>
      </c>
    </row>
    <row r="30" spans="1:16" s="105" customFormat="1" ht="14.25" customHeight="1" x14ac:dyDescent="0.25">
      <c r="A30" s="139"/>
      <c r="B30" s="140"/>
      <c r="C30" s="140" t="s">
        <v>134</v>
      </c>
      <c r="D30" s="149" t="s">
        <v>135</v>
      </c>
      <c r="E30" s="150"/>
      <c r="F30" s="150"/>
      <c r="G30" s="150"/>
      <c r="H30" s="150"/>
      <c r="I30" s="150"/>
      <c r="J30" s="150"/>
      <c r="K30" s="151"/>
      <c r="L30" s="143">
        <v>0</v>
      </c>
      <c r="M30" s="143">
        <v>0</v>
      </c>
      <c r="N30" s="143">
        <v>0</v>
      </c>
      <c r="O30" s="143">
        <v>0</v>
      </c>
      <c r="P30" s="141">
        <f t="shared" si="7"/>
        <v>0</v>
      </c>
    </row>
    <row r="31" spans="1:16" s="105" customFormat="1" ht="14.25" customHeight="1" x14ac:dyDescent="0.25">
      <c r="A31" s="139"/>
      <c r="B31" s="140"/>
      <c r="C31" s="140" t="s">
        <v>136</v>
      </c>
      <c r="D31" s="149" t="s">
        <v>137</v>
      </c>
      <c r="E31" s="150"/>
      <c r="F31" s="150"/>
      <c r="G31" s="150"/>
      <c r="H31" s="150"/>
      <c r="I31" s="150"/>
      <c r="J31" s="150"/>
      <c r="K31" s="151"/>
      <c r="L31" s="143">
        <v>0</v>
      </c>
      <c r="M31" s="143">
        <v>0</v>
      </c>
      <c r="N31" s="143">
        <v>0</v>
      </c>
      <c r="O31" s="143">
        <v>0</v>
      </c>
      <c r="P31" s="141">
        <f t="shared" si="7"/>
        <v>0</v>
      </c>
    </row>
    <row r="32" spans="1:16" s="105" customFormat="1" ht="14.25" customHeight="1" x14ac:dyDescent="0.25">
      <c r="A32" s="139"/>
      <c r="B32" s="140"/>
      <c r="C32" s="140" t="s">
        <v>138</v>
      </c>
      <c r="D32" s="149" t="s">
        <v>139</v>
      </c>
      <c r="E32" s="150"/>
      <c r="F32" s="150"/>
      <c r="G32" s="150"/>
      <c r="H32" s="150"/>
      <c r="I32" s="150"/>
      <c r="J32" s="150"/>
      <c r="K32" s="151"/>
      <c r="L32" s="143">
        <v>0</v>
      </c>
      <c r="M32" s="143">
        <v>0</v>
      </c>
      <c r="N32" s="143">
        <v>0</v>
      </c>
      <c r="O32" s="143">
        <v>0</v>
      </c>
      <c r="P32" s="141">
        <f t="shared" si="7"/>
        <v>0</v>
      </c>
    </row>
    <row r="33" spans="1:17" s="105" customFormat="1" ht="14.25" customHeight="1" x14ac:dyDescent="0.25">
      <c r="A33" s="139"/>
      <c r="B33" s="140"/>
      <c r="C33" s="140" t="s">
        <v>140</v>
      </c>
      <c r="D33" s="149" t="s">
        <v>141</v>
      </c>
      <c r="E33" s="150"/>
      <c r="F33" s="150"/>
      <c r="G33" s="150"/>
      <c r="H33" s="150"/>
      <c r="I33" s="150"/>
      <c r="J33" s="150"/>
      <c r="K33" s="151"/>
      <c r="L33" s="143">
        <v>0</v>
      </c>
      <c r="M33" s="143">
        <v>0</v>
      </c>
      <c r="N33" s="143">
        <v>0</v>
      </c>
      <c r="O33" s="143">
        <v>0</v>
      </c>
      <c r="P33" s="141">
        <f t="shared" si="7"/>
        <v>0</v>
      </c>
    </row>
    <row r="34" spans="1:17" s="142" customFormat="1" ht="15.75" x14ac:dyDescent="0.25">
      <c r="A34" s="133"/>
      <c r="B34" s="134" t="s">
        <v>79</v>
      </c>
      <c r="C34" s="135" t="s">
        <v>80</v>
      </c>
      <c r="D34" s="88"/>
      <c r="E34" s="88"/>
      <c r="F34" s="88"/>
      <c r="G34" s="88"/>
      <c r="H34" s="88"/>
      <c r="I34" s="88"/>
      <c r="J34" s="88"/>
      <c r="K34" s="136"/>
      <c r="L34" s="144">
        <v>0</v>
      </c>
      <c r="M34" s="144">
        <v>200000</v>
      </c>
      <c r="N34" s="144">
        <v>0</v>
      </c>
      <c r="O34" s="144">
        <v>24831004</v>
      </c>
      <c r="P34" s="138">
        <f t="shared" si="7"/>
        <v>25031004</v>
      </c>
    </row>
    <row r="35" spans="1:17" s="105" customFormat="1" ht="15.75" x14ac:dyDescent="0.25">
      <c r="A35" s="145" t="s">
        <v>81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7"/>
      <c r="L35" s="152">
        <f>SUM(L26+L29+L34)</f>
        <v>0</v>
      </c>
      <c r="M35" s="152">
        <f>SUM(M26+M29+M34)</f>
        <v>200000</v>
      </c>
      <c r="N35" s="152">
        <f t="shared" ref="N35:P35" si="8">SUM(N26+N29+N34)</f>
        <v>0</v>
      </c>
      <c r="O35" s="152">
        <f t="shared" si="8"/>
        <v>136964880</v>
      </c>
      <c r="P35" s="152">
        <f t="shared" si="8"/>
        <v>137164880</v>
      </c>
      <c r="Q35" s="153"/>
    </row>
    <row r="36" spans="1:17" s="105" customFormat="1" ht="15.75" x14ac:dyDescent="0.25">
      <c r="A36" s="133"/>
      <c r="B36" s="134" t="s">
        <v>82</v>
      </c>
      <c r="C36" s="135" t="s">
        <v>83</v>
      </c>
      <c r="D36" s="88"/>
      <c r="E36" s="88"/>
      <c r="F36" s="88"/>
      <c r="G36" s="88"/>
      <c r="H36" s="88"/>
      <c r="I36" s="88"/>
      <c r="J36" s="88"/>
      <c r="K36" s="136"/>
      <c r="L36" s="144">
        <f>SUM(L37:L41)</f>
        <v>11505168</v>
      </c>
      <c r="M36" s="144">
        <f>SUM(M37:M41)</f>
        <v>54633978</v>
      </c>
      <c r="N36" s="144">
        <f t="shared" ref="N36:O36" si="9">SUM(N37:N41)</f>
        <v>80334877</v>
      </c>
      <c r="O36" s="144">
        <f t="shared" si="9"/>
        <v>368968884</v>
      </c>
      <c r="P36" s="138">
        <f>SUM(L36:O36)</f>
        <v>515442907</v>
      </c>
    </row>
    <row r="37" spans="1:17" s="142" customFormat="1" ht="14.25" customHeight="1" x14ac:dyDescent="0.25">
      <c r="A37" s="139"/>
      <c r="B37" s="140"/>
      <c r="C37" s="140" t="s">
        <v>142</v>
      </c>
      <c r="D37" s="149" t="s">
        <v>143</v>
      </c>
      <c r="E37" s="150"/>
      <c r="F37" s="150"/>
      <c r="G37" s="150"/>
      <c r="H37" s="150"/>
      <c r="I37" s="150"/>
      <c r="J37" s="150"/>
      <c r="K37" s="151"/>
      <c r="L37" s="143">
        <v>0</v>
      </c>
      <c r="M37" s="143">
        <v>0</v>
      </c>
      <c r="N37" s="143">
        <v>0</v>
      </c>
      <c r="O37" s="143">
        <v>0</v>
      </c>
      <c r="P37" s="141">
        <f>SUM(L37:O37)</f>
        <v>0</v>
      </c>
    </row>
    <row r="38" spans="1:17" s="105" customFormat="1" ht="14.25" customHeight="1" x14ac:dyDescent="0.25">
      <c r="A38" s="139"/>
      <c r="B38" s="140"/>
      <c r="C38" s="140" t="s">
        <v>144</v>
      </c>
      <c r="D38" s="149" t="s">
        <v>145</v>
      </c>
      <c r="E38" s="150"/>
      <c r="F38" s="150"/>
      <c r="G38" s="150"/>
      <c r="H38" s="150"/>
      <c r="I38" s="150"/>
      <c r="J38" s="150"/>
      <c r="K38" s="151"/>
      <c r="L38" s="143">
        <v>15848</v>
      </c>
      <c r="M38" s="143">
        <v>92245</v>
      </c>
      <c r="N38" s="143">
        <v>116887</v>
      </c>
      <c r="O38" s="143">
        <v>272188887</v>
      </c>
      <c r="P38" s="141">
        <f t="shared" ref="P38:P41" si="10">SUM(L38:O38)</f>
        <v>272413867</v>
      </c>
    </row>
    <row r="39" spans="1:17" s="142" customFormat="1" ht="14.25" customHeight="1" x14ac:dyDescent="0.25">
      <c r="A39" s="139"/>
      <c r="B39" s="140"/>
      <c r="C39" s="140" t="s">
        <v>146</v>
      </c>
      <c r="D39" s="149" t="s">
        <v>147</v>
      </c>
      <c r="E39" s="150"/>
      <c r="F39" s="150"/>
      <c r="G39" s="150"/>
      <c r="H39" s="150"/>
      <c r="I39" s="150"/>
      <c r="J39" s="150"/>
      <c r="K39" s="151"/>
      <c r="L39" s="143">
        <v>0</v>
      </c>
      <c r="M39" s="143">
        <v>0</v>
      </c>
      <c r="N39" s="143">
        <v>0</v>
      </c>
      <c r="O39" s="143">
        <v>6679997</v>
      </c>
      <c r="P39" s="141">
        <f t="shared" si="10"/>
        <v>6679997</v>
      </c>
    </row>
    <row r="40" spans="1:17" s="142" customFormat="1" ht="14.25" customHeight="1" x14ac:dyDescent="0.25">
      <c r="A40" s="139"/>
      <c r="B40" s="140"/>
      <c r="C40" s="140" t="s">
        <v>148</v>
      </c>
      <c r="D40" s="149" t="s">
        <v>51</v>
      </c>
      <c r="E40" s="150"/>
      <c r="F40" s="150"/>
      <c r="G40" s="150"/>
      <c r="H40" s="150"/>
      <c r="I40" s="150"/>
      <c r="J40" s="150"/>
      <c r="K40" s="151"/>
      <c r="L40" s="143">
        <v>11489320</v>
      </c>
      <c r="M40" s="143">
        <v>54541733</v>
      </c>
      <c r="N40" s="143">
        <v>80217990</v>
      </c>
      <c r="O40" s="143">
        <v>0</v>
      </c>
      <c r="P40" s="141">
        <f t="shared" si="10"/>
        <v>146249043</v>
      </c>
    </row>
    <row r="41" spans="1:17" s="142" customFormat="1" ht="14.25" customHeight="1" x14ac:dyDescent="0.25">
      <c r="A41" s="139"/>
      <c r="B41" s="140"/>
      <c r="C41" s="140" t="s">
        <v>149</v>
      </c>
      <c r="D41" s="149" t="s">
        <v>360</v>
      </c>
      <c r="E41" s="150"/>
      <c r="F41" s="150"/>
      <c r="G41" s="150"/>
      <c r="H41" s="150"/>
      <c r="I41" s="150"/>
      <c r="J41" s="150"/>
      <c r="K41" s="151"/>
      <c r="L41" s="143">
        <v>0</v>
      </c>
      <c r="M41" s="143">
        <v>0</v>
      </c>
      <c r="N41" s="143">
        <v>0</v>
      </c>
      <c r="O41" s="143">
        <v>90100000</v>
      </c>
      <c r="P41" s="141">
        <f t="shared" si="10"/>
        <v>90100000</v>
      </c>
    </row>
    <row r="42" spans="1:17" s="105" customFormat="1" ht="19.5" thickBot="1" x14ac:dyDescent="0.35">
      <c r="A42" s="154" t="s">
        <v>84</v>
      </c>
      <c r="B42" s="155" t="s">
        <v>150</v>
      </c>
      <c r="C42" s="156"/>
      <c r="D42" s="156"/>
      <c r="E42" s="156"/>
      <c r="F42" s="156"/>
      <c r="G42" s="156"/>
      <c r="H42" s="156"/>
      <c r="I42" s="156"/>
      <c r="J42" s="156"/>
      <c r="K42" s="157"/>
      <c r="L42" s="158">
        <f>SUM(L36)</f>
        <v>11505168</v>
      </c>
      <c r="M42" s="158">
        <f>SUM(M36)</f>
        <v>54633978</v>
      </c>
      <c r="N42" s="158">
        <f t="shared" ref="N42:P42" si="11">SUM(N36)</f>
        <v>80334877</v>
      </c>
      <c r="O42" s="158">
        <f t="shared" si="11"/>
        <v>368968884</v>
      </c>
      <c r="P42" s="158">
        <f t="shared" si="11"/>
        <v>515442907</v>
      </c>
    </row>
    <row r="43" spans="1:17" s="142" customFormat="1" ht="20.25" thickTop="1" thickBot="1" x14ac:dyDescent="0.35">
      <c r="A43" s="159"/>
      <c r="B43" s="160" t="s">
        <v>86</v>
      </c>
      <c r="C43" s="161"/>
      <c r="D43" s="161"/>
      <c r="E43" s="161"/>
      <c r="F43" s="161"/>
      <c r="G43" s="161"/>
      <c r="H43" s="161"/>
      <c r="I43" s="161"/>
      <c r="J43" s="161"/>
      <c r="K43" s="162"/>
      <c r="L43" s="163">
        <f>SUM(L11+L42)</f>
        <v>12928950</v>
      </c>
      <c r="M43" s="163">
        <f>SUM(M11+M42)</f>
        <v>58718978</v>
      </c>
      <c r="N43" s="163">
        <f t="shared" ref="N43:P43" si="12">SUM(N11+N42)</f>
        <v>86781577</v>
      </c>
      <c r="O43" s="163">
        <f t="shared" si="12"/>
        <v>848682697</v>
      </c>
      <c r="P43" s="163">
        <f t="shared" si="12"/>
        <v>1007112202</v>
      </c>
    </row>
    <row r="44" spans="1:17" s="142" customFormat="1" ht="14.25" customHeight="1" x14ac:dyDescent="0.25">
      <c r="A44" s="367" t="s">
        <v>151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49" t="s">
        <v>59</v>
      </c>
      <c r="M44" s="349" t="s">
        <v>60</v>
      </c>
      <c r="N44" s="352" t="s">
        <v>61</v>
      </c>
      <c r="O44" s="352" t="s">
        <v>62</v>
      </c>
      <c r="P44" s="364" t="s">
        <v>63</v>
      </c>
    </row>
    <row r="45" spans="1:17" s="105" customFormat="1" ht="15.75" customHeight="1" x14ac:dyDescent="0.25">
      <c r="A45" s="369"/>
      <c r="B45" s="370"/>
      <c r="C45" s="370"/>
      <c r="D45" s="370"/>
      <c r="E45" s="370"/>
      <c r="F45" s="370"/>
      <c r="G45" s="370"/>
      <c r="H45" s="370"/>
      <c r="I45" s="370"/>
      <c r="J45" s="370"/>
      <c r="K45" s="370"/>
      <c r="L45" s="350"/>
      <c r="M45" s="350"/>
      <c r="N45" s="353"/>
      <c r="O45" s="353"/>
      <c r="P45" s="365"/>
    </row>
    <row r="46" spans="1:17" s="105" customFormat="1" ht="16.5" customHeight="1" thickBot="1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51"/>
      <c r="M46" s="351"/>
      <c r="N46" s="354"/>
      <c r="O46" s="354"/>
      <c r="P46" s="366"/>
    </row>
    <row r="47" spans="1:17" s="142" customFormat="1" ht="18.75" x14ac:dyDescent="0.3">
      <c r="A47" s="164" t="s">
        <v>88</v>
      </c>
      <c r="B47" s="165" t="s">
        <v>89</v>
      </c>
      <c r="C47" s="166"/>
      <c r="D47" s="166"/>
      <c r="E47" s="166"/>
      <c r="F47" s="166"/>
      <c r="G47" s="166"/>
      <c r="H47" s="166"/>
      <c r="I47" s="166"/>
      <c r="J47" s="166"/>
      <c r="K47" s="167"/>
      <c r="L47" s="168">
        <f>SUM(L65+L82)</f>
        <v>12928950</v>
      </c>
      <c r="M47" s="168">
        <f>SUM(M65+M82)</f>
        <v>58718978</v>
      </c>
      <c r="N47" s="168">
        <f t="shared" ref="N47:P47" si="13">SUM(N65+N82)</f>
        <v>86781577</v>
      </c>
      <c r="O47" s="168">
        <f t="shared" si="13"/>
        <v>695753657</v>
      </c>
      <c r="P47" s="168">
        <f t="shared" si="13"/>
        <v>854183162</v>
      </c>
    </row>
    <row r="48" spans="1:17" ht="15.75" x14ac:dyDescent="0.25">
      <c r="A48" s="133"/>
      <c r="B48" s="134" t="s">
        <v>90</v>
      </c>
      <c r="C48" s="135" t="s">
        <v>91</v>
      </c>
      <c r="D48" s="88"/>
      <c r="E48" s="88"/>
      <c r="F48" s="88"/>
      <c r="G48" s="88"/>
      <c r="H48" s="88"/>
      <c r="I48" s="88"/>
      <c r="J48" s="88"/>
      <c r="K48" s="136"/>
      <c r="L48" s="169">
        <f>SUM(L49:L50)</f>
        <v>8572030</v>
      </c>
      <c r="M48" s="169">
        <f>SUM(M49:M50)</f>
        <v>41829352</v>
      </c>
      <c r="N48" s="169">
        <f t="shared" ref="N48:O48" si="14">SUM(N49:N50)</f>
        <v>58754025</v>
      </c>
      <c r="O48" s="169">
        <f t="shared" si="14"/>
        <v>43862317</v>
      </c>
      <c r="P48" s="170">
        <f t="shared" ref="P48:P59" si="15">SUM(L48:O48)</f>
        <v>153017724</v>
      </c>
    </row>
    <row r="49" spans="1:16" ht="14.25" customHeight="1" x14ac:dyDescent="0.25">
      <c r="A49" s="139"/>
      <c r="B49" s="140"/>
      <c r="C49" s="140" t="s">
        <v>152</v>
      </c>
      <c r="D49" s="149" t="s">
        <v>153</v>
      </c>
      <c r="E49" s="150"/>
      <c r="F49" s="150"/>
      <c r="G49" s="150"/>
      <c r="H49" s="150"/>
      <c r="I49" s="150"/>
      <c r="J49" s="150"/>
      <c r="K49" s="151"/>
      <c r="L49" s="171">
        <v>8572030</v>
      </c>
      <c r="M49" s="171">
        <v>41579352</v>
      </c>
      <c r="N49" s="171">
        <v>57519025</v>
      </c>
      <c r="O49" s="171">
        <v>27842810</v>
      </c>
      <c r="P49" s="172">
        <f t="shared" si="15"/>
        <v>135513217</v>
      </c>
    </row>
    <row r="50" spans="1:16" ht="14.25" customHeight="1" x14ac:dyDescent="0.25">
      <c r="A50" s="173"/>
      <c r="B50" s="140"/>
      <c r="C50" s="140" t="s">
        <v>154</v>
      </c>
      <c r="D50" s="149" t="s">
        <v>155</v>
      </c>
      <c r="E50" s="150"/>
      <c r="F50" s="150"/>
      <c r="G50" s="150"/>
      <c r="H50" s="150"/>
      <c r="I50" s="150"/>
      <c r="J50" s="150"/>
      <c r="K50" s="151"/>
      <c r="L50" s="174">
        <v>0</v>
      </c>
      <c r="M50" s="174">
        <v>250000</v>
      </c>
      <c r="N50" s="174">
        <v>1235000</v>
      </c>
      <c r="O50" s="174">
        <v>16019507</v>
      </c>
      <c r="P50" s="172">
        <f t="shared" si="15"/>
        <v>17504507</v>
      </c>
    </row>
    <row r="51" spans="1:16" ht="15.75" x14ac:dyDescent="0.25">
      <c r="A51" s="133"/>
      <c r="B51" s="134" t="s">
        <v>92</v>
      </c>
      <c r="C51" s="135" t="s">
        <v>93</v>
      </c>
      <c r="D51" s="88"/>
      <c r="E51" s="88"/>
      <c r="F51" s="88"/>
      <c r="G51" s="88"/>
      <c r="H51" s="88"/>
      <c r="I51" s="88"/>
      <c r="J51" s="88"/>
      <c r="K51" s="136"/>
      <c r="L51" s="169">
        <v>1504920</v>
      </c>
      <c r="M51" s="169">
        <v>7501626</v>
      </c>
      <c r="N51" s="169">
        <v>10339652</v>
      </c>
      <c r="O51" s="169">
        <v>5712268</v>
      </c>
      <c r="P51" s="170">
        <f t="shared" si="15"/>
        <v>25058466</v>
      </c>
    </row>
    <row r="52" spans="1:16" ht="15.75" x14ac:dyDescent="0.25">
      <c r="A52" s="133"/>
      <c r="B52" s="134" t="s">
        <v>94</v>
      </c>
      <c r="C52" s="135" t="s">
        <v>156</v>
      </c>
      <c r="D52" s="88"/>
      <c r="E52" s="88"/>
      <c r="F52" s="88"/>
      <c r="G52" s="88"/>
      <c r="H52" s="88"/>
      <c r="I52" s="88"/>
      <c r="J52" s="88"/>
      <c r="K52" s="136"/>
      <c r="L52" s="169">
        <f>SUM(L53:L57)</f>
        <v>2852000</v>
      </c>
      <c r="M52" s="169">
        <f>SUM(M53:M57)</f>
        <v>9134000</v>
      </c>
      <c r="N52" s="169">
        <f t="shared" ref="N52:O52" si="16">SUM(N53:N57)</f>
        <v>17472000</v>
      </c>
      <c r="O52" s="169">
        <f t="shared" si="16"/>
        <v>157906927</v>
      </c>
      <c r="P52" s="170">
        <f t="shared" si="15"/>
        <v>187364927</v>
      </c>
    </row>
    <row r="53" spans="1:16" ht="14.25" customHeight="1" x14ac:dyDescent="0.25">
      <c r="A53" s="139"/>
      <c r="B53" s="140"/>
      <c r="C53" s="140" t="s">
        <v>157</v>
      </c>
      <c r="D53" s="149" t="s">
        <v>158</v>
      </c>
      <c r="E53" s="150"/>
      <c r="F53" s="150"/>
      <c r="G53" s="150"/>
      <c r="H53" s="150"/>
      <c r="I53" s="150"/>
      <c r="J53" s="150"/>
      <c r="K53" s="151"/>
      <c r="L53" s="174">
        <v>400000</v>
      </c>
      <c r="M53" s="174">
        <v>1000000</v>
      </c>
      <c r="N53" s="174">
        <v>1550000</v>
      </c>
      <c r="O53" s="174">
        <v>7913386</v>
      </c>
      <c r="P53" s="172">
        <f t="shared" si="15"/>
        <v>10863386</v>
      </c>
    </row>
    <row r="54" spans="1:16" ht="14.25" customHeight="1" x14ac:dyDescent="0.25">
      <c r="A54" s="139"/>
      <c r="B54" s="140"/>
      <c r="C54" s="140" t="s">
        <v>159</v>
      </c>
      <c r="D54" s="149" t="s">
        <v>160</v>
      </c>
      <c r="E54" s="150"/>
      <c r="F54" s="150"/>
      <c r="G54" s="150"/>
      <c r="H54" s="150"/>
      <c r="I54" s="150"/>
      <c r="J54" s="150"/>
      <c r="K54" s="151"/>
      <c r="L54" s="171">
        <v>60000</v>
      </c>
      <c r="M54" s="171">
        <v>1500000</v>
      </c>
      <c r="N54" s="171">
        <v>0</v>
      </c>
      <c r="O54" s="171">
        <v>420000</v>
      </c>
      <c r="P54" s="172">
        <f t="shared" si="15"/>
        <v>1980000</v>
      </c>
    </row>
    <row r="55" spans="1:16" ht="14.25" customHeight="1" x14ac:dyDescent="0.25">
      <c r="A55" s="139"/>
      <c r="B55" s="140"/>
      <c r="C55" s="140" t="s">
        <v>161</v>
      </c>
      <c r="D55" s="149" t="s">
        <v>162</v>
      </c>
      <c r="E55" s="150"/>
      <c r="F55" s="150"/>
      <c r="G55" s="150"/>
      <c r="H55" s="150"/>
      <c r="I55" s="150"/>
      <c r="J55" s="150"/>
      <c r="K55" s="151"/>
      <c r="L55" s="171">
        <v>1900000</v>
      </c>
      <c r="M55" s="171">
        <v>4630000</v>
      </c>
      <c r="N55" s="171">
        <v>12050000</v>
      </c>
      <c r="O55" s="171">
        <v>65682438</v>
      </c>
      <c r="P55" s="172">
        <f t="shared" si="15"/>
        <v>84262438</v>
      </c>
    </row>
    <row r="56" spans="1:16" ht="14.25" customHeight="1" x14ac:dyDescent="0.25">
      <c r="A56" s="139"/>
      <c r="B56" s="140"/>
      <c r="C56" s="140" t="s">
        <v>163</v>
      </c>
      <c r="D56" s="149" t="s">
        <v>164</v>
      </c>
      <c r="E56" s="150"/>
      <c r="F56" s="150"/>
      <c r="G56" s="150"/>
      <c r="H56" s="150"/>
      <c r="I56" s="150"/>
      <c r="J56" s="150"/>
      <c r="K56" s="151"/>
      <c r="L56" s="171">
        <v>0</v>
      </c>
      <c r="M56" s="171">
        <v>170000</v>
      </c>
      <c r="N56" s="171">
        <v>0</v>
      </c>
      <c r="O56" s="171">
        <v>770000</v>
      </c>
      <c r="P56" s="172">
        <f t="shared" si="15"/>
        <v>940000</v>
      </c>
    </row>
    <row r="57" spans="1:16" ht="14.25" customHeight="1" x14ac:dyDescent="0.25">
      <c r="A57" s="139"/>
      <c r="B57" s="140"/>
      <c r="C57" s="140" t="s">
        <v>165</v>
      </c>
      <c r="D57" s="149" t="s">
        <v>166</v>
      </c>
      <c r="E57" s="150"/>
      <c r="F57" s="150"/>
      <c r="G57" s="150"/>
      <c r="H57" s="150"/>
      <c r="I57" s="150"/>
      <c r="J57" s="150"/>
      <c r="K57" s="151"/>
      <c r="L57" s="171">
        <v>492000</v>
      </c>
      <c r="M57" s="171">
        <v>1834000</v>
      </c>
      <c r="N57" s="171">
        <v>3872000</v>
      </c>
      <c r="O57" s="171">
        <v>83121103</v>
      </c>
      <c r="P57" s="172">
        <f t="shared" si="15"/>
        <v>89319103</v>
      </c>
    </row>
    <row r="58" spans="1:16" ht="16.5" customHeight="1" x14ac:dyDescent="0.25">
      <c r="A58" s="133"/>
      <c r="B58" s="134" t="s">
        <v>96</v>
      </c>
      <c r="C58" s="135" t="s">
        <v>97</v>
      </c>
      <c r="D58" s="88"/>
      <c r="E58" s="88"/>
      <c r="F58" s="88"/>
      <c r="G58" s="88"/>
      <c r="H58" s="88"/>
      <c r="I58" s="88"/>
      <c r="J58" s="88"/>
      <c r="K58" s="136"/>
      <c r="L58" s="169">
        <f t="shared" ref="L58:N58" si="17">SUM(L59)</f>
        <v>0</v>
      </c>
      <c r="M58" s="169">
        <f t="shared" si="17"/>
        <v>0</v>
      </c>
      <c r="N58" s="169">
        <f t="shared" si="17"/>
        <v>0</v>
      </c>
      <c r="O58" s="169">
        <f>SUM(O59)</f>
        <v>3297000</v>
      </c>
      <c r="P58" s="172">
        <f t="shared" si="15"/>
        <v>3297000</v>
      </c>
    </row>
    <row r="59" spans="1:16" ht="14.25" customHeight="1" x14ac:dyDescent="0.25">
      <c r="A59" s="139"/>
      <c r="B59" s="140"/>
      <c r="C59" s="140" t="s">
        <v>167</v>
      </c>
      <c r="D59" s="149" t="s">
        <v>168</v>
      </c>
      <c r="E59" s="150"/>
      <c r="F59" s="150"/>
      <c r="G59" s="150"/>
      <c r="H59" s="150"/>
      <c r="I59" s="150"/>
      <c r="J59" s="150"/>
      <c r="K59" s="151"/>
      <c r="L59" s="171">
        <v>0</v>
      </c>
      <c r="M59" s="171">
        <v>0</v>
      </c>
      <c r="N59" s="171">
        <v>0</v>
      </c>
      <c r="O59" s="175">
        <v>3297000</v>
      </c>
      <c r="P59" s="172">
        <f t="shared" si="15"/>
        <v>3297000</v>
      </c>
    </row>
    <row r="60" spans="1:16" ht="15.75" x14ac:dyDescent="0.25">
      <c r="A60" s="133"/>
      <c r="B60" s="134" t="s">
        <v>98</v>
      </c>
      <c r="C60" s="135" t="s">
        <v>169</v>
      </c>
      <c r="D60" s="88"/>
      <c r="E60" s="88"/>
      <c r="F60" s="88"/>
      <c r="G60" s="88"/>
      <c r="H60" s="88"/>
      <c r="I60" s="88"/>
      <c r="J60" s="88"/>
      <c r="K60" s="136"/>
      <c r="L60" s="169">
        <f t="shared" ref="L60:N60" si="18">SUM(L61:L64)</f>
        <v>0</v>
      </c>
      <c r="M60" s="169">
        <f t="shared" si="18"/>
        <v>0</v>
      </c>
      <c r="N60" s="169">
        <f t="shared" si="18"/>
        <v>0</v>
      </c>
      <c r="O60" s="169">
        <f>SUM(O61:O64)</f>
        <v>71783459</v>
      </c>
      <c r="P60" s="170">
        <f>SUM(L60:O60)</f>
        <v>71783459</v>
      </c>
    </row>
    <row r="61" spans="1:16" ht="14.25" customHeight="1" x14ac:dyDescent="0.25">
      <c r="A61" s="139"/>
      <c r="B61" s="140"/>
      <c r="C61" s="140" t="s">
        <v>352</v>
      </c>
      <c r="D61" s="149" t="s">
        <v>351</v>
      </c>
      <c r="E61" s="150"/>
      <c r="F61" s="150"/>
      <c r="G61" s="150"/>
      <c r="H61" s="150"/>
      <c r="I61" s="150"/>
      <c r="J61" s="150"/>
      <c r="K61" s="151"/>
      <c r="L61" s="171">
        <v>0</v>
      </c>
      <c r="M61" s="171">
        <v>0</v>
      </c>
      <c r="N61" s="171">
        <v>0</v>
      </c>
      <c r="O61" s="171">
        <v>2823403</v>
      </c>
      <c r="P61" s="172">
        <f>SUM(L61:O61)</f>
        <v>2823403</v>
      </c>
    </row>
    <row r="62" spans="1:16" ht="14.25" customHeight="1" x14ac:dyDescent="0.25">
      <c r="A62" s="139"/>
      <c r="B62" s="140"/>
      <c r="C62" s="140" t="s">
        <v>353</v>
      </c>
      <c r="D62" s="149" t="s">
        <v>356</v>
      </c>
      <c r="E62" s="150"/>
      <c r="F62" s="150"/>
      <c r="G62" s="150"/>
      <c r="H62" s="150"/>
      <c r="I62" s="150"/>
      <c r="J62" s="150"/>
      <c r="K62" s="151"/>
      <c r="L62" s="171">
        <v>0</v>
      </c>
      <c r="M62" s="171">
        <v>0</v>
      </c>
      <c r="N62" s="171">
        <v>0</v>
      </c>
      <c r="O62" s="171">
        <v>3990000</v>
      </c>
      <c r="P62" s="172">
        <f t="shared" ref="P62:P64" si="19">SUM(L62:O62)</f>
        <v>3990000</v>
      </c>
    </row>
    <row r="63" spans="1:16" ht="14.25" customHeight="1" x14ac:dyDescent="0.25">
      <c r="A63" s="139"/>
      <c r="B63" s="140"/>
      <c r="C63" s="140" t="s">
        <v>354</v>
      </c>
      <c r="D63" s="149" t="s">
        <v>355</v>
      </c>
      <c r="E63" s="150"/>
      <c r="F63" s="150"/>
      <c r="G63" s="150"/>
      <c r="H63" s="150"/>
      <c r="I63" s="150"/>
      <c r="J63" s="150"/>
      <c r="K63" s="151"/>
      <c r="L63" s="171">
        <v>0</v>
      </c>
      <c r="M63" s="171">
        <v>0</v>
      </c>
      <c r="N63" s="171">
        <v>0</v>
      </c>
      <c r="O63" s="171">
        <v>17395810</v>
      </c>
      <c r="P63" s="172">
        <f t="shared" si="19"/>
        <v>17395810</v>
      </c>
    </row>
    <row r="64" spans="1:16" ht="14.25" customHeight="1" x14ac:dyDescent="0.25">
      <c r="A64" s="139"/>
      <c r="B64" s="140"/>
      <c r="C64" s="140" t="s">
        <v>350</v>
      </c>
      <c r="D64" s="149" t="s">
        <v>357</v>
      </c>
      <c r="E64" s="150"/>
      <c r="F64" s="150"/>
      <c r="G64" s="150"/>
      <c r="H64" s="150"/>
      <c r="I64" s="150"/>
      <c r="J64" s="150"/>
      <c r="K64" s="151"/>
      <c r="L64" s="171">
        <v>0</v>
      </c>
      <c r="M64" s="171">
        <v>0</v>
      </c>
      <c r="N64" s="171">
        <v>0</v>
      </c>
      <c r="O64" s="171">
        <v>47574246</v>
      </c>
      <c r="P64" s="172">
        <f t="shared" si="19"/>
        <v>47574246</v>
      </c>
    </row>
    <row r="65" spans="1:16" ht="15.75" x14ac:dyDescent="0.25">
      <c r="A65" s="176" t="s">
        <v>73</v>
      </c>
      <c r="B65" s="177" t="s">
        <v>100</v>
      </c>
      <c r="C65" s="146"/>
      <c r="D65" s="146"/>
      <c r="E65" s="146"/>
      <c r="F65" s="146"/>
      <c r="G65" s="146"/>
      <c r="H65" s="146"/>
      <c r="I65" s="146"/>
      <c r="J65" s="146"/>
      <c r="K65" s="147"/>
      <c r="L65" s="178">
        <f>SUM(L48+L51+L52+L58+L60)</f>
        <v>12928950</v>
      </c>
      <c r="M65" s="178">
        <f>SUM(M48+M51+M52+M58+M60)</f>
        <v>58464978</v>
      </c>
      <c r="N65" s="178">
        <f>SUM(N48+N51+N52+N58+N60)</f>
        <v>86565677</v>
      </c>
      <c r="O65" s="178">
        <f>SUM(O48+O51+O52+O58+O60)</f>
        <v>282561971</v>
      </c>
      <c r="P65" s="178">
        <f>SUM(P48+P51+P52+P58+P60)</f>
        <v>440521576</v>
      </c>
    </row>
    <row r="66" spans="1:16" ht="15.75" x14ac:dyDescent="0.25">
      <c r="A66" s="133"/>
      <c r="B66" s="134" t="s">
        <v>30</v>
      </c>
      <c r="C66" s="135" t="s">
        <v>101</v>
      </c>
      <c r="D66" s="88"/>
      <c r="E66" s="88"/>
      <c r="F66" s="88"/>
      <c r="G66" s="88"/>
      <c r="H66" s="88"/>
      <c r="I66" s="88"/>
      <c r="J66" s="88"/>
      <c r="K66" s="136"/>
      <c r="L66" s="169">
        <f>SUM(L67:L73)</f>
        <v>0</v>
      </c>
      <c r="M66" s="169">
        <f>SUM(M67:M73)</f>
        <v>254000</v>
      </c>
      <c r="N66" s="169">
        <f t="shared" ref="N66:O66" si="20">SUM(N67:N73)</f>
        <v>215900</v>
      </c>
      <c r="O66" s="169">
        <f t="shared" si="20"/>
        <v>323948443</v>
      </c>
      <c r="P66" s="170">
        <f>SUM(L66:O66)</f>
        <v>324418343</v>
      </c>
    </row>
    <row r="67" spans="1:16" ht="14.25" customHeight="1" x14ac:dyDescent="0.25">
      <c r="A67" s="139"/>
      <c r="B67" s="140"/>
      <c r="C67" s="140" t="s">
        <v>170</v>
      </c>
      <c r="D67" s="149" t="s">
        <v>171</v>
      </c>
      <c r="E67" s="150"/>
      <c r="F67" s="150"/>
      <c r="G67" s="150"/>
      <c r="H67" s="150"/>
      <c r="I67" s="150"/>
      <c r="J67" s="150"/>
      <c r="K67" s="151"/>
      <c r="L67" s="171">
        <v>0</v>
      </c>
      <c r="M67" s="171">
        <v>0</v>
      </c>
      <c r="N67" s="171">
        <v>0</v>
      </c>
      <c r="O67" s="171">
        <v>0</v>
      </c>
      <c r="P67" s="172">
        <f>SUM(L67:O67)</f>
        <v>0</v>
      </c>
    </row>
    <row r="68" spans="1:16" ht="14.25" customHeight="1" x14ac:dyDescent="0.25">
      <c r="A68" s="139"/>
      <c r="B68" s="140"/>
      <c r="C68" s="140" t="s">
        <v>172</v>
      </c>
      <c r="D68" s="149" t="s">
        <v>173</v>
      </c>
      <c r="E68" s="150"/>
      <c r="F68" s="150"/>
      <c r="G68" s="150"/>
      <c r="H68" s="150"/>
      <c r="I68" s="150"/>
      <c r="J68" s="150"/>
      <c r="K68" s="151"/>
      <c r="L68" s="171">
        <v>0</v>
      </c>
      <c r="M68" s="171">
        <v>0</v>
      </c>
      <c r="N68" s="171">
        <v>0</v>
      </c>
      <c r="O68" s="171">
        <v>244142200</v>
      </c>
      <c r="P68" s="172">
        <f t="shared" ref="P68:P81" si="21">SUM(L68:O68)</f>
        <v>244142200</v>
      </c>
    </row>
    <row r="69" spans="1:16" ht="14.25" customHeight="1" x14ac:dyDescent="0.25">
      <c r="A69" s="139"/>
      <c r="B69" s="140"/>
      <c r="C69" s="140" t="s">
        <v>174</v>
      </c>
      <c r="D69" s="149" t="s">
        <v>175</v>
      </c>
      <c r="E69" s="150"/>
      <c r="F69" s="150"/>
      <c r="G69" s="150"/>
      <c r="H69" s="150"/>
      <c r="I69" s="150"/>
      <c r="J69" s="150"/>
      <c r="K69" s="151"/>
      <c r="L69" s="171">
        <v>0</v>
      </c>
      <c r="M69" s="171">
        <v>0</v>
      </c>
      <c r="N69" s="171">
        <v>70000</v>
      </c>
      <c r="O69" s="171">
        <v>150315</v>
      </c>
      <c r="P69" s="172">
        <f t="shared" si="21"/>
        <v>220315</v>
      </c>
    </row>
    <row r="70" spans="1:16" ht="14.25" customHeight="1" x14ac:dyDescent="0.25">
      <c r="A70" s="139"/>
      <c r="B70" s="140"/>
      <c r="C70" s="140" t="s">
        <v>176</v>
      </c>
      <c r="D70" s="149" t="s">
        <v>177</v>
      </c>
      <c r="E70" s="150"/>
      <c r="F70" s="150"/>
      <c r="G70" s="150"/>
      <c r="H70" s="150"/>
      <c r="I70" s="150"/>
      <c r="J70" s="150"/>
      <c r="K70" s="151"/>
      <c r="L70" s="171">
        <v>0</v>
      </c>
      <c r="M70" s="171">
        <v>200000</v>
      </c>
      <c r="N70" s="171">
        <v>100000</v>
      </c>
      <c r="O70" s="171">
        <v>41493894</v>
      </c>
      <c r="P70" s="172">
        <f t="shared" si="21"/>
        <v>41793894</v>
      </c>
    </row>
    <row r="71" spans="1:16" ht="14.25" customHeight="1" x14ac:dyDescent="0.25">
      <c r="A71" s="139"/>
      <c r="B71" s="140"/>
      <c r="C71" s="140" t="s">
        <v>178</v>
      </c>
      <c r="D71" s="149" t="s">
        <v>179</v>
      </c>
      <c r="E71" s="150"/>
      <c r="F71" s="150"/>
      <c r="G71" s="150"/>
      <c r="H71" s="150"/>
      <c r="I71" s="150"/>
      <c r="J71" s="150"/>
      <c r="K71" s="151"/>
      <c r="L71" s="171">
        <v>0</v>
      </c>
      <c r="M71" s="171">
        <v>0</v>
      </c>
      <c r="N71" s="171">
        <v>0</v>
      </c>
      <c r="O71" s="171">
        <v>0</v>
      </c>
      <c r="P71" s="172">
        <f t="shared" si="21"/>
        <v>0</v>
      </c>
    </row>
    <row r="72" spans="1:16" ht="14.25" customHeight="1" x14ac:dyDescent="0.25">
      <c r="A72" s="139"/>
      <c r="B72" s="140"/>
      <c r="C72" s="140" t="s">
        <v>180</v>
      </c>
      <c r="D72" s="149" t="s">
        <v>181</v>
      </c>
      <c r="E72" s="150"/>
      <c r="F72" s="150"/>
      <c r="G72" s="150"/>
      <c r="H72" s="150"/>
      <c r="I72" s="150"/>
      <c r="J72" s="150"/>
      <c r="K72" s="151"/>
      <c r="L72" s="171">
        <v>0</v>
      </c>
      <c r="M72" s="171">
        <v>0</v>
      </c>
      <c r="N72" s="179">
        <v>0</v>
      </c>
      <c r="O72" s="179">
        <v>0</v>
      </c>
      <c r="P72" s="172">
        <f t="shared" si="21"/>
        <v>0</v>
      </c>
    </row>
    <row r="73" spans="1:16" ht="14.25" customHeight="1" x14ac:dyDescent="0.25">
      <c r="A73" s="139"/>
      <c r="B73" s="140"/>
      <c r="C73" s="140" t="s">
        <v>182</v>
      </c>
      <c r="D73" s="149" t="s">
        <v>183</v>
      </c>
      <c r="E73" s="150"/>
      <c r="F73" s="150"/>
      <c r="G73" s="150"/>
      <c r="H73" s="150"/>
      <c r="I73" s="150"/>
      <c r="J73" s="150"/>
      <c r="K73" s="151"/>
      <c r="L73" s="171">
        <v>0</v>
      </c>
      <c r="M73" s="171">
        <v>54000</v>
      </c>
      <c r="N73" s="171">
        <v>45900</v>
      </c>
      <c r="O73" s="171">
        <v>38162034</v>
      </c>
      <c r="P73" s="172">
        <f t="shared" si="21"/>
        <v>38261934</v>
      </c>
    </row>
    <row r="74" spans="1:16" ht="15.75" x14ac:dyDescent="0.25">
      <c r="A74" s="133"/>
      <c r="B74" s="134" t="s">
        <v>102</v>
      </c>
      <c r="C74" s="135" t="s">
        <v>103</v>
      </c>
      <c r="D74" s="88"/>
      <c r="E74" s="88"/>
      <c r="F74" s="88"/>
      <c r="G74" s="88"/>
      <c r="H74" s="88"/>
      <c r="I74" s="88"/>
      <c r="J74" s="88"/>
      <c r="K74" s="136"/>
      <c r="L74" s="169">
        <f>SUM(L75:L78)</f>
        <v>0</v>
      </c>
      <c r="M74" s="169">
        <f>SUM(M75:M78)</f>
        <v>0</v>
      </c>
      <c r="N74" s="169">
        <f t="shared" ref="N74:O74" si="22">SUM(N75:N78)</f>
        <v>0</v>
      </c>
      <c r="O74" s="169">
        <f t="shared" si="22"/>
        <v>59019588</v>
      </c>
      <c r="P74" s="170">
        <f t="shared" si="21"/>
        <v>59019588</v>
      </c>
    </row>
    <row r="75" spans="1:16" ht="14.25" customHeight="1" x14ac:dyDescent="0.25">
      <c r="A75" s="139"/>
      <c r="B75" s="140"/>
      <c r="C75" s="140" t="s">
        <v>184</v>
      </c>
      <c r="D75" s="149" t="s">
        <v>185</v>
      </c>
      <c r="E75" s="150"/>
      <c r="F75" s="150"/>
      <c r="G75" s="150"/>
      <c r="H75" s="150"/>
      <c r="I75" s="150"/>
      <c r="J75" s="150"/>
      <c r="K75" s="151"/>
      <c r="L75" s="171">
        <v>0</v>
      </c>
      <c r="M75" s="171">
        <v>0</v>
      </c>
      <c r="N75" s="171">
        <v>0</v>
      </c>
      <c r="O75" s="171">
        <v>46467660</v>
      </c>
      <c r="P75" s="172">
        <f t="shared" si="21"/>
        <v>46467660</v>
      </c>
    </row>
    <row r="76" spans="1:16" ht="14.25" customHeight="1" x14ac:dyDescent="0.25">
      <c r="A76" s="139"/>
      <c r="B76" s="140"/>
      <c r="C76" s="140" t="s">
        <v>186</v>
      </c>
      <c r="D76" s="149" t="s">
        <v>187</v>
      </c>
      <c r="E76" s="150"/>
      <c r="F76" s="150"/>
      <c r="G76" s="150"/>
      <c r="H76" s="150"/>
      <c r="I76" s="150"/>
      <c r="J76" s="150"/>
      <c r="K76" s="151"/>
      <c r="L76" s="171">
        <v>0</v>
      </c>
      <c r="M76" s="171">
        <v>0</v>
      </c>
      <c r="N76" s="171">
        <v>0</v>
      </c>
      <c r="O76" s="171">
        <v>0</v>
      </c>
      <c r="P76" s="172">
        <f t="shared" si="21"/>
        <v>0</v>
      </c>
    </row>
    <row r="77" spans="1:16" ht="14.25" customHeight="1" x14ac:dyDescent="0.25">
      <c r="A77" s="139"/>
      <c r="B77" s="140"/>
      <c r="C77" s="140" t="s">
        <v>188</v>
      </c>
      <c r="D77" s="149" t="s">
        <v>189</v>
      </c>
      <c r="E77" s="150"/>
      <c r="F77" s="150"/>
      <c r="G77" s="150"/>
      <c r="H77" s="150"/>
      <c r="I77" s="150"/>
      <c r="J77" s="150"/>
      <c r="K77" s="151"/>
      <c r="L77" s="171">
        <v>0</v>
      </c>
      <c r="M77" s="171">
        <v>0</v>
      </c>
      <c r="N77" s="171">
        <v>0</v>
      </c>
      <c r="O77" s="171">
        <v>0</v>
      </c>
      <c r="P77" s="172">
        <f t="shared" si="21"/>
        <v>0</v>
      </c>
    </row>
    <row r="78" spans="1:16" ht="14.25" customHeight="1" x14ac:dyDescent="0.25">
      <c r="A78" s="139"/>
      <c r="B78" s="140"/>
      <c r="C78" s="140" t="s">
        <v>190</v>
      </c>
      <c r="D78" s="149" t="s">
        <v>191</v>
      </c>
      <c r="E78" s="150"/>
      <c r="F78" s="150"/>
      <c r="G78" s="150"/>
      <c r="H78" s="150"/>
      <c r="I78" s="150"/>
      <c r="J78" s="150"/>
      <c r="K78" s="151"/>
      <c r="L78" s="171">
        <v>0</v>
      </c>
      <c r="M78" s="171">
        <v>0</v>
      </c>
      <c r="N78" s="171">
        <v>0</v>
      </c>
      <c r="O78" s="171">
        <v>12551928</v>
      </c>
      <c r="P78" s="172">
        <f t="shared" si="21"/>
        <v>12551928</v>
      </c>
    </row>
    <row r="79" spans="1:16" ht="15.75" x14ac:dyDescent="0.25">
      <c r="A79" s="133"/>
      <c r="B79" s="134" t="s">
        <v>104</v>
      </c>
      <c r="C79" s="135" t="s">
        <v>105</v>
      </c>
      <c r="D79" s="88"/>
      <c r="E79" s="88"/>
      <c r="F79" s="88"/>
      <c r="G79" s="88"/>
      <c r="H79" s="88"/>
      <c r="I79" s="88"/>
      <c r="J79" s="88"/>
      <c r="K79" s="136"/>
      <c r="L79" s="169">
        <f t="shared" ref="L79:N79" si="23">SUM(L80:L81)</f>
        <v>0</v>
      </c>
      <c r="M79" s="169">
        <f t="shared" si="23"/>
        <v>0</v>
      </c>
      <c r="N79" s="169">
        <f t="shared" si="23"/>
        <v>0</v>
      </c>
      <c r="O79" s="169">
        <f>SUM(O80:O81)</f>
        <v>30223655</v>
      </c>
      <c r="P79" s="170">
        <f t="shared" si="21"/>
        <v>30223655</v>
      </c>
    </row>
    <row r="80" spans="1:16" ht="14.25" customHeight="1" x14ac:dyDescent="0.25">
      <c r="A80" s="139"/>
      <c r="B80" s="140"/>
      <c r="C80" s="140" t="s">
        <v>192</v>
      </c>
      <c r="D80" s="149" t="s">
        <v>193</v>
      </c>
      <c r="E80" s="150"/>
      <c r="F80" s="150"/>
      <c r="G80" s="150"/>
      <c r="H80" s="150"/>
      <c r="I80" s="150"/>
      <c r="J80" s="150"/>
      <c r="K80" s="151"/>
      <c r="L80" s="171">
        <v>0</v>
      </c>
      <c r="M80" s="171">
        <v>0</v>
      </c>
      <c r="N80" s="171">
        <v>0</v>
      </c>
      <c r="O80" s="171">
        <v>24415004</v>
      </c>
      <c r="P80" s="172">
        <f t="shared" si="21"/>
        <v>24415004</v>
      </c>
    </row>
    <row r="81" spans="1:16" ht="14.25" customHeight="1" x14ac:dyDescent="0.25">
      <c r="A81" s="139"/>
      <c r="B81" s="140"/>
      <c r="C81" s="140" t="s">
        <v>194</v>
      </c>
      <c r="D81" s="149" t="s">
        <v>195</v>
      </c>
      <c r="E81" s="150"/>
      <c r="F81" s="150"/>
      <c r="G81" s="150"/>
      <c r="H81" s="150"/>
      <c r="I81" s="150"/>
      <c r="J81" s="150"/>
      <c r="K81" s="151"/>
      <c r="L81" s="171">
        <v>0</v>
      </c>
      <c r="M81" s="171">
        <v>0</v>
      </c>
      <c r="N81" s="171">
        <v>0</v>
      </c>
      <c r="O81" s="171">
        <v>5808651</v>
      </c>
      <c r="P81" s="172">
        <f t="shared" si="21"/>
        <v>5808651</v>
      </c>
    </row>
    <row r="82" spans="1:16" ht="15.75" x14ac:dyDescent="0.25">
      <c r="A82" s="176" t="s">
        <v>106</v>
      </c>
      <c r="B82" s="177" t="s">
        <v>196</v>
      </c>
      <c r="C82" s="146"/>
      <c r="D82" s="146"/>
      <c r="E82" s="146"/>
      <c r="F82" s="146"/>
      <c r="G82" s="146"/>
      <c r="H82" s="146"/>
      <c r="I82" s="146"/>
      <c r="J82" s="146"/>
      <c r="K82" s="147"/>
      <c r="L82" s="178">
        <f>SUM(L66+L74+L79)</f>
        <v>0</v>
      </c>
      <c r="M82" s="178">
        <f>SUM(M66+M74+M79)</f>
        <v>254000</v>
      </c>
      <c r="N82" s="178">
        <f t="shared" ref="N82:P82" si="24">SUM(N66+N74+N79)</f>
        <v>215900</v>
      </c>
      <c r="O82" s="178">
        <f t="shared" si="24"/>
        <v>413191686</v>
      </c>
      <c r="P82" s="178">
        <f t="shared" si="24"/>
        <v>413661586</v>
      </c>
    </row>
    <row r="83" spans="1:16" ht="15.75" x14ac:dyDescent="0.25">
      <c r="A83" s="133"/>
      <c r="B83" s="134" t="s">
        <v>108</v>
      </c>
      <c r="C83" s="135" t="s">
        <v>109</v>
      </c>
      <c r="D83" s="88"/>
      <c r="E83" s="88"/>
      <c r="F83" s="88"/>
      <c r="G83" s="88"/>
      <c r="H83" s="88"/>
      <c r="I83" s="88"/>
      <c r="J83" s="88"/>
      <c r="K83" s="136"/>
      <c r="L83" s="169">
        <v>0</v>
      </c>
      <c r="M83" s="169">
        <v>0</v>
      </c>
      <c r="N83" s="169">
        <v>0</v>
      </c>
      <c r="O83" s="169">
        <f>SUM(O84)</f>
        <v>152929040</v>
      </c>
      <c r="P83" s="170">
        <f>SUM(L83:O83)</f>
        <v>152929040</v>
      </c>
    </row>
    <row r="84" spans="1:16" ht="14.25" customHeight="1" x14ac:dyDescent="0.25">
      <c r="A84" s="139"/>
      <c r="B84" s="140"/>
      <c r="C84" s="140" t="s">
        <v>197</v>
      </c>
      <c r="D84" s="149" t="s">
        <v>198</v>
      </c>
      <c r="E84" s="150"/>
      <c r="F84" s="150"/>
      <c r="G84" s="150"/>
      <c r="H84" s="150"/>
      <c r="I84" s="150"/>
      <c r="J84" s="150"/>
      <c r="K84" s="151"/>
      <c r="L84" s="174">
        <v>0</v>
      </c>
      <c r="M84" s="174">
        <v>0</v>
      </c>
      <c r="N84" s="174">
        <v>0</v>
      </c>
      <c r="O84" s="174">
        <v>152929040</v>
      </c>
      <c r="P84" s="172">
        <f>SUM(L84:O84)</f>
        <v>152929040</v>
      </c>
    </row>
    <row r="85" spans="1:16" ht="19.5" thickBot="1" x14ac:dyDescent="0.35">
      <c r="A85" s="154" t="s">
        <v>110</v>
      </c>
      <c r="B85" s="155" t="s">
        <v>111</v>
      </c>
      <c r="C85" s="156"/>
      <c r="D85" s="156"/>
      <c r="E85" s="156"/>
      <c r="F85" s="156"/>
      <c r="G85" s="156"/>
      <c r="H85" s="156"/>
      <c r="I85" s="156"/>
      <c r="J85" s="156"/>
      <c r="K85" s="157"/>
      <c r="L85" s="180">
        <f>SUM(L83)</f>
        <v>0</v>
      </c>
      <c r="M85" s="180">
        <f>SUM(M83)</f>
        <v>0</v>
      </c>
      <c r="N85" s="180">
        <f t="shared" ref="N85:P85" si="25">SUM(N83)</f>
        <v>0</v>
      </c>
      <c r="O85" s="180">
        <f t="shared" si="25"/>
        <v>152929040</v>
      </c>
      <c r="P85" s="180">
        <f t="shared" si="25"/>
        <v>152929040</v>
      </c>
    </row>
    <row r="86" spans="1:16" ht="20.25" thickTop="1" thickBot="1" x14ac:dyDescent="0.35">
      <c r="A86" s="181" t="s">
        <v>112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2"/>
      <c r="L86" s="182">
        <f>SUM(L47+L85)</f>
        <v>12928950</v>
      </c>
      <c r="M86" s="182">
        <f>SUM(M47+M85)</f>
        <v>58718978</v>
      </c>
      <c r="N86" s="182">
        <f>SUM(N47+N85)</f>
        <v>86781577</v>
      </c>
      <c r="O86" s="182">
        <f>SUM(O47+O85)</f>
        <v>848682697</v>
      </c>
      <c r="P86" s="182">
        <f>SUM(P47+P85)</f>
        <v>1007112202</v>
      </c>
    </row>
  </sheetData>
  <mergeCells count="16">
    <mergeCell ref="M44:M46"/>
    <mergeCell ref="N44:N46"/>
    <mergeCell ref="O44:O46"/>
    <mergeCell ref="P44:P46"/>
    <mergeCell ref="A44:K46"/>
    <mergeCell ref="L44:L46"/>
    <mergeCell ref="A11:K11"/>
    <mergeCell ref="C1:E5"/>
    <mergeCell ref="N1:P5"/>
    <mergeCell ref="A6:P6"/>
    <mergeCell ref="A8:K10"/>
    <mergeCell ref="L8:L10"/>
    <mergeCell ref="M8:M10"/>
    <mergeCell ref="N8:N10"/>
    <mergeCell ref="O8:O10"/>
    <mergeCell ref="P8:P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&amp;C&amp;P</oddFooter>
  </headerFooter>
  <rowBreaks count="1" manualBreakCount="1">
    <brk id="43" max="15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9272-5571-45C2-8786-032EE06C1330}">
  <sheetPr>
    <pageSetUpPr fitToPage="1"/>
  </sheetPr>
  <dimension ref="A1:K39"/>
  <sheetViews>
    <sheetView tabSelected="1" zoomScaleNormal="100" workbookViewId="0">
      <selection activeCell="H1" sqref="H1:J4"/>
    </sheetView>
  </sheetViews>
  <sheetFormatPr defaultColWidth="16.28515625" defaultRowHeight="15.75" x14ac:dyDescent="0.25"/>
  <cols>
    <col min="1" max="1" width="27" style="183" customWidth="1"/>
    <col min="2" max="2" width="16.28515625" style="183" customWidth="1"/>
    <col min="3" max="3" width="18.28515625" style="183" customWidth="1"/>
    <col min="4" max="5" width="17.140625" style="183" customWidth="1"/>
    <col min="6" max="6" width="17.5703125" style="183" customWidth="1"/>
    <col min="7" max="8" width="16.7109375" style="183" bestFit="1" customWidth="1"/>
    <col min="9" max="9" width="17" style="183" customWidth="1"/>
    <col min="10" max="10" width="16.85546875" style="183" bestFit="1" customWidth="1"/>
    <col min="11" max="11" width="16.42578125" style="183" customWidth="1"/>
    <col min="12" max="16384" width="16.28515625" style="183"/>
  </cols>
  <sheetData>
    <row r="1" spans="1:11" ht="15.75" customHeight="1" x14ac:dyDescent="0.25">
      <c r="H1" s="373" t="s">
        <v>402</v>
      </c>
      <c r="I1" s="374"/>
      <c r="J1" s="374"/>
      <c r="K1" s="184"/>
    </row>
    <row r="2" spans="1:11" x14ac:dyDescent="0.25">
      <c r="H2" s="374"/>
      <c r="I2" s="374"/>
      <c r="J2" s="374"/>
      <c r="K2" s="184"/>
    </row>
    <row r="3" spans="1:11" x14ac:dyDescent="0.25">
      <c r="H3" s="374"/>
      <c r="I3" s="374"/>
      <c r="J3" s="374"/>
      <c r="K3" s="184"/>
    </row>
    <row r="4" spans="1:11" x14ac:dyDescent="0.25">
      <c r="H4" s="374"/>
      <c r="I4" s="374"/>
      <c r="J4" s="374"/>
      <c r="K4" s="184"/>
    </row>
    <row r="5" spans="1:11" x14ac:dyDescent="0.25">
      <c r="D5" s="375" t="s">
        <v>370</v>
      </c>
      <c r="E5" s="376"/>
      <c r="F5" s="376"/>
      <c r="G5" s="376"/>
    </row>
    <row r="6" spans="1:11" x14ac:dyDescent="0.25">
      <c r="D6" s="376"/>
      <c r="E6" s="376"/>
      <c r="F6" s="376"/>
      <c r="G6" s="376"/>
    </row>
    <row r="7" spans="1:11" x14ac:dyDescent="0.25">
      <c r="D7" s="376"/>
      <c r="E7" s="376"/>
      <c r="F7" s="376"/>
      <c r="G7" s="376"/>
    </row>
    <row r="8" spans="1:11" x14ac:dyDescent="0.25">
      <c r="D8" s="376"/>
      <c r="E8" s="376"/>
      <c r="F8" s="376"/>
      <c r="G8" s="376"/>
    </row>
    <row r="9" spans="1:11" ht="16.5" thickBot="1" x14ac:dyDescent="0.3">
      <c r="J9" s="185" t="s">
        <v>199</v>
      </c>
    </row>
    <row r="10" spans="1:11" ht="16.5" thickBot="1" x14ac:dyDescent="0.3">
      <c r="A10" s="377" t="s">
        <v>200</v>
      </c>
      <c r="B10" s="380" t="s">
        <v>201</v>
      </c>
      <c r="C10" s="381"/>
      <c r="D10" s="381"/>
      <c r="E10" s="381"/>
      <c r="F10" s="382"/>
      <c r="G10" s="383" t="s">
        <v>202</v>
      </c>
      <c r="H10" s="381"/>
      <c r="I10" s="381"/>
      <c r="J10" s="382"/>
    </row>
    <row r="11" spans="1:11" ht="15.75" customHeight="1" x14ac:dyDescent="0.25">
      <c r="A11" s="378"/>
      <c r="B11" s="384" t="s">
        <v>203</v>
      </c>
      <c r="C11" s="385"/>
      <c r="D11" s="388" t="s">
        <v>204</v>
      </c>
      <c r="E11" s="388" t="s">
        <v>205</v>
      </c>
      <c r="F11" s="390" t="s">
        <v>206</v>
      </c>
      <c r="G11" s="392" t="s">
        <v>203</v>
      </c>
      <c r="H11" s="388" t="s">
        <v>204</v>
      </c>
      <c r="I11" s="388" t="s">
        <v>205</v>
      </c>
      <c r="J11" s="388" t="s">
        <v>206</v>
      </c>
    </row>
    <row r="12" spans="1:11" x14ac:dyDescent="0.25">
      <c r="A12" s="378"/>
      <c r="B12" s="386"/>
      <c r="C12" s="387"/>
      <c r="D12" s="389"/>
      <c r="E12" s="389"/>
      <c r="F12" s="391"/>
      <c r="G12" s="393"/>
      <c r="H12" s="389"/>
      <c r="I12" s="389"/>
      <c r="J12" s="389"/>
    </row>
    <row r="13" spans="1:11" ht="15.75" customHeight="1" x14ac:dyDescent="0.25">
      <c r="A13" s="378"/>
      <c r="B13" s="394" t="s">
        <v>207</v>
      </c>
      <c r="C13" s="396" t="s">
        <v>208</v>
      </c>
      <c r="D13" s="389"/>
      <c r="E13" s="389"/>
      <c r="F13" s="391"/>
      <c r="G13" s="393"/>
      <c r="H13" s="389"/>
      <c r="I13" s="389"/>
      <c r="J13" s="389"/>
    </row>
    <row r="14" spans="1:11" ht="16.5" thickBot="1" x14ac:dyDescent="0.3">
      <c r="A14" s="379"/>
      <c r="B14" s="395"/>
      <c r="C14" s="397"/>
      <c r="D14" s="389"/>
      <c r="E14" s="389"/>
      <c r="F14" s="391"/>
      <c r="G14" s="393"/>
      <c r="H14" s="389"/>
      <c r="I14" s="389"/>
      <c r="J14" s="389"/>
    </row>
    <row r="15" spans="1:11" x14ac:dyDescent="0.25">
      <c r="A15" s="186" t="s">
        <v>60</v>
      </c>
      <c r="B15" s="187">
        <v>48727220</v>
      </c>
      <c r="C15" s="188">
        <v>9991758</v>
      </c>
      <c r="D15" s="189"/>
      <c r="E15" s="189"/>
      <c r="F15" s="190">
        <f>SUM(B15:E15)</f>
        <v>58718978</v>
      </c>
      <c r="G15" s="191">
        <v>58718978</v>
      </c>
      <c r="H15" s="188"/>
      <c r="I15" s="189"/>
      <c r="J15" s="188">
        <f>+G15+H15</f>
        <v>58718978</v>
      </c>
    </row>
    <row r="16" spans="1:11" x14ac:dyDescent="0.25">
      <c r="A16" s="198" t="s">
        <v>209</v>
      </c>
      <c r="B16" s="187">
        <v>70844809</v>
      </c>
      <c r="C16" s="188">
        <v>15936768</v>
      </c>
      <c r="D16" s="189"/>
      <c r="E16" s="189"/>
      <c r="F16" s="190">
        <f>SUM(B16:E16)</f>
        <v>86781577</v>
      </c>
      <c r="G16" s="191">
        <v>86781577</v>
      </c>
      <c r="H16" s="188"/>
      <c r="I16" s="189"/>
      <c r="J16" s="188">
        <f>+G16+H16</f>
        <v>86781577</v>
      </c>
    </row>
    <row r="17" spans="1:10" ht="16.5" thickBot="1" x14ac:dyDescent="0.3">
      <c r="A17" s="193" t="s">
        <v>363</v>
      </c>
      <c r="B17" s="187">
        <v>10337258</v>
      </c>
      <c r="C17" s="188">
        <v>2591692</v>
      </c>
      <c r="D17" s="189"/>
      <c r="E17" s="189"/>
      <c r="F17" s="190">
        <f>SUM(B17:E17)</f>
        <v>12928950</v>
      </c>
      <c r="G17" s="191">
        <v>12928950</v>
      </c>
      <c r="H17" s="188"/>
      <c r="I17" s="189"/>
      <c r="J17" s="188">
        <f>+G17+H17</f>
        <v>12928950</v>
      </c>
    </row>
    <row r="18" spans="1:10" x14ac:dyDescent="0.25">
      <c r="A18" s="398" t="s">
        <v>210</v>
      </c>
      <c r="B18" s="400">
        <f>SUM(B15:B17)</f>
        <v>129909287</v>
      </c>
      <c r="C18" s="400">
        <f t="shared" ref="C18:J18" si="0">SUM(C15:C17)</f>
        <v>28520218</v>
      </c>
      <c r="D18" s="400">
        <f t="shared" si="0"/>
        <v>0</v>
      </c>
      <c r="E18" s="400">
        <f t="shared" si="0"/>
        <v>0</v>
      </c>
      <c r="F18" s="402">
        <f t="shared" si="0"/>
        <v>158429505</v>
      </c>
      <c r="G18" s="404">
        <f t="shared" si="0"/>
        <v>158429505</v>
      </c>
      <c r="H18" s="400">
        <f t="shared" si="0"/>
        <v>0</v>
      </c>
      <c r="I18" s="400">
        <f t="shared" si="0"/>
        <v>0</v>
      </c>
      <c r="J18" s="400">
        <f t="shared" si="0"/>
        <v>158429505</v>
      </c>
    </row>
    <row r="19" spans="1:10" ht="16.5" thickBot="1" x14ac:dyDescent="0.3">
      <c r="A19" s="399"/>
      <c r="B19" s="401"/>
      <c r="C19" s="401"/>
      <c r="D19" s="401"/>
      <c r="E19" s="401"/>
      <c r="F19" s="403"/>
      <c r="G19" s="405"/>
      <c r="H19" s="401"/>
      <c r="I19" s="401"/>
      <c r="J19" s="401"/>
    </row>
    <row r="20" spans="1:10" x14ac:dyDescent="0.25">
      <c r="A20" s="186" t="s">
        <v>211</v>
      </c>
      <c r="B20" s="194">
        <v>5868767</v>
      </c>
      <c r="C20" s="195">
        <v>109278219</v>
      </c>
      <c r="D20" s="195"/>
      <c r="E20" s="196"/>
      <c r="F20" s="197">
        <f>SUM(B20:E20)</f>
        <v>115146986</v>
      </c>
      <c r="G20" s="187">
        <v>64559386</v>
      </c>
      <c r="H20" s="188"/>
      <c r="I20" s="189"/>
      <c r="J20" s="188">
        <f>SUM(G20:I20)</f>
        <v>64559386</v>
      </c>
    </row>
    <row r="21" spans="1:10" x14ac:dyDescent="0.25">
      <c r="A21" s="198" t="s">
        <v>212</v>
      </c>
      <c r="B21" s="187"/>
      <c r="C21" s="188">
        <v>110956017</v>
      </c>
      <c r="D21" s="188"/>
      <c r="E21" s="189"/>
      <c r="F21" s="192">
        <f t="shared" ref="F21:F37" si="1">SUM(B21:E21)</f>
        <v>110956017</v>
      </c>
      <c r="G21" s="187"/>
      <c r="H21" s="188"/>
      <c r="I21" s="189"/>
      <c r="J21" s="188">
        <f t="shared" ref="J21:J37" si="2">SUM(G21:I21)</f>
        <v>0</v>
      </c>
    </row>
    <row r="22" spans="1:10" x14ac:dyDescent="0.25">
      <c r="A22" s="193" t="s">
        <v>213</v>
      </c>
      <c r="B22" s="187">
        <v>2335000</v>
      </c>
      <c r="C22" s="188"/>
      <c r="D22" s="188"/>
      <c r="E22" s="189"/>
      <c r="F22" s="192">
        <f t="shared" si="1"/>
        <v>2335000</v>
      </c>
      <c r="G22" s="187">
        <v>2911938</v>
      </c>
      <c r="H22" s="188"/>
      <c r="I22" s="189"/>
      <c r="J22" s="188">
        <f t="shared" si="2"/>
        <v>2911938</v>
      </c>
    </row>
    <row r="23" spans="1:10" x14ac:dyDescent="0.25">
      <c r="A23" s="193" t="s">
        <v>214</v>
      </c>
      <c r="B23" s="187"/>
      <c r="C23" s="188"/>
      <c r="D23" s="188">
        <v>2501893</v>
      </c>
      <c r="E23" s="189"/>
      <c r="F23" s="192">
        <f t="shared" si="1"/>
        <v>2501893</v>
      </c>
      <c r="G23" s="187"/>
      <c r="H23" s="188">
        <v>2799611</v>
      </c>
      <c r="I23" s="189"/>
      <c r="J23" s="188">
        <f t="shared" si="2"/>
        <v>2799611</v>
      </c>
    </row>
    <row r="24" spans="1:10" x14ac:dyDescent="0.25">
      <c r="A24" s="193" t="s">
        <v>215</v>
      </c>
      <c r="B24" s="187"/>
      <c r="C24" s="188">
        <v>2803583</v>
      </c>
      <c r="D24" s="188"/>
      <c r="E24" s="189"/>
      <c r="F24" s="192">
        <f t="shared" si="1"/>
        <v>2803583</v>
      </c>
      <c r="G24" s="187">
        <v>3726000</v>
      </c>
      <c r="H24" s="188"/>
      <c r="I24" s="189"/>
      <c r="J24" s="188">
        <f t="shared" si="2"/>
        <v>3726000</v>
      </c>
    </row>
    <row r="25" spans="1:10" x14ac:dyDescent="0.25">
      <c r="A25" s="193" t="s">
        <v>216</v>
      </c>
      <c r="B25" s="187">
        <v>3221661</v>
      </c>
      <c r="C25" s="188">
        <v>7519081</v>
      </c>
      <c r="D25" s="188"/>
      <c r="E25" s="189"/>
      <c r="F25" s="192">
        <f t="shared" si="1"/>
        <v>10740742</v>
      </c>
      <c r="G25" s="187">
        <v>11740742</v>
      </c>
      <c r="H25" s="188"/>
      <c r="I25" s="189"/>
      <c r="J25" s="188">
        <f t="shared" si="2"/>
        <v>11740742</v>
      </c>
    </row>
    <row r="26" spans="1:10" x14ac:dyDescent="0.25">
      <c r="A26" s="193" t="s">
        <v>217</v>
      </c>
      <c r="B26" s="187">
        <v>11264000</v>
      </c>
      <c r="C26" s="188"/>
      <c r="D26" s="188"/>
      <c r="E26" s="189"/>
      <c r="F26" s="192">
        <f t="shared" si="1"/>
        <v>11264000</v>
      </c>
      <c r="G26" s="187">
        <v>12220766</v>
      </c>
      <c r="H26" s="188"/>
      <c r="I26" s="189"/>
      <c r="J26" s="188">
        <f t="shared" si="2"/>
        <v>12220766</v>
      </c>
    </row>
    <row r="27" spans="1:10" x14ac:dyDescent="0.25">
      <c r="A27" s="193" t="s">
        <v>218</v>
      </c>
      <c r="B27" s="187">
        <v>13930100</v>
      </c>
      <c r="C27" s="188"/>
      <c r="D27" s="188"/>
      <c r="E27" s="189"/>
      <c r="F27" s="192">
        <f t="shared" si="1"/>
        <v>13930100</v>
      </c>
      <c r="G27" s="187">
        <v>25950000</v>
      </c>
      <c r="H27" s="188"/>
      <c r="I27" s="189"/>
      <c r="J27" s="188">
        <f t="shared" si="2"/>
        <v>25950000</v>
      </c>
    </row>
    <row r="28" spans="1:10" x14ac:dyDescent="0.25">
      <c r="A28" s="193" t="s">
        <v>391</v>
      </c>
      <c r="B28" s="187">
        <v>9883580</v>
      </c>
      <c r="C28" s="188"/>
      <c r="D28" s="188"/>
      <c r="E28" s="189"/>
      <c r="F28" s="192">
        <f t="shared" si="1"/>
        <v>9883580</v>
      </c>
      <c r="G28" s="187">
        <v>69956000</v>
      </c>
      <c r="H28" s="188"/>
      <c r="I28" s="189"/>
      <c r="J28" s="188">
        <f t="shared" si="2"/>
        <v>69956000</v>
      </c>
    </row>
    <row r="29" spans="1:10" x14ac:dyDescent="0.25">
      <c r="A29" s="193" t="s">
        <v>219</v>
      </c>
      <c r="B29" s="187"/>
      <c r="C29" s="188"/>
      <c r="D29" s="188"/>
      <c r="E29" s="189"/>
      <c r="F29" s="192">
        <f t="shared" si="1"/>
        <v>0</v>
      </c>
      <c r="G29" s="187">
        <v>2133550</v>
      </c>
      <c r="H29" s="188"/>
      <c r="I29" s="189"/>
      <c r="J29" s="188">
        <f t="shared" si="2"/>
        <v>2133550</v>
      </c>
    </row>
    <row r="30" spans="1:10" x14ac:dyDescent="0.25">
      <c r="A30" s="193" t="s">
        <v>220</v>
      </c>
      <c r="B30" s="187"/>
      <c r="C30" s="188">
        <v>8577700</v>
      </c>
      <c r="D30" s="188"/>
      <c r="E30" s="189"/>
      <c r="F30" s="192">
        <f t="shared" si="1"/>
        <v>8577700</v>
      </c>
      <c r="G30" s="187">
        <v>8142153</v>
      </c>
      <c r="H30" s="188"/>
      <c r="I30" s="189"/>
      <c r="J30" s="188">
        <f t="shared" si="2"/>
        <v>8142153</v>
      </c>
    </row>
    <row r="31" spans="1:10" x14ac:dyDescent="0.25">
      <c r="A31" s="193" t="s">
        <v>392</v>
      </c>
      <c r="B31" s="187"/>
      <c r="C31" s="188"/>
      <c r="D31" s="188"/>
      <c r="E31" s="189"/>
      <c r="F31" s="192">
        <f t="shared" si="1"/>
        <v>0</v>
      </c>
      <c r="G31" s="187">
        <v>3223972</v>
      </c>
      <c r="H31" s="188"/>
      <c r="I31" s="189"/>
      <c r="J31" s="188">
        <f t="shared" si="2"/>
        <v>3223972</v>
      </c>
    </row>
    <row r="32" spans="1:10" x14ac:dyDescent="0.25">
      <c r="A32" s="193" t="s">
        <v>389</v>
      </c>
      <c r="B32" s="187"/>
      <c r="C32" s="188">
        <v>3893632</v>
      </c>
      <c r="D32" s="188"/>
      <c r="E32" s="189"/>
      <c r="F32" s="192">
        <f t="shared" si="1"/>
        <v>3893632</v>
      </c>
      <c r="G32" s="187">
        <v>2260000</v>
      </c>
      <c r="H32" s="188"/>
      <c r="I32" s="189"/>
      <c r="J32" s="188">
        <f t="shared" si="2"/>
        <v>2260000</v>
      </c>
    </row>
    <row r="33" spans="1:10" x14ac:dyDescent="0.25">
      <c r="A33" s="193" t="s">
        <v>221</v>
      </c>
      <c r="B33" s="187"/>
      <c r="C33" s="188"/>
      <c r="D33" s="188">
        <v>25012004</v>
      </c>
      <c r="E33" s="189"/>
      <c r="F33" s="192">
        <f t="shared" si="1"/>
        <v>25012004</v>
      </c>
      <c r="G33" s="187"/>
      <c r="H33" s="188">
        <v>30826655</v>
      </c>
      <c r="I33" s="189"/>
      <c r="J33" s="188">
        <f t="shared" si="2"/>
        <v>30826655</v>
      </c>
    </row>
    <row r="34" spans="1:10" x14ac:dyDescent="0.25">
      <c r="A34" s="193" t="s">
        <v>222</v>
      </c>
      <c r="B34" s="187">
        <v>7110200</v>
      </c>
      <c r="C34" s="188"/>
      <c r="D34" s="188"/>
      <c r="E34" s="189"/>
      <c r="F34" s="192">
        <f t="shared" si="1"/>
        <v>7110200</v>
      </c>
      <c r="G34" s="187">
        <v>7610200</v>
      </c>
      <c r="H34" s="188"/>
      <c r="I34" s="189"/>
      <c r="J34" s="188">
        <f t="shared" si="2"/>
        <v>7610200</v>
      </c>
    </row>
    <row r="35" spans="1:10" ht="31.5" x14ac:dyDescent="0.25">
      <c r="A35" s="199" t="s">
        <v>381</v>
      </c>
      <c r="B35" s="187">
        <v>11649942</v>
      </c>
      <c r="C35" s="188"/>
      <c r="D35" s="188">
        <v>382968031</v>
      </c>
      <c r="E35" s="189"/>
      <c r="F35" s="192">
        <f t="shared" si="1"/>
        <v>394617973</v>
      </c>
      <c r="G35" s="187">
        <v>11649942</v>
      </c>
      <c r="H35" s="188">
        <v>382968031</v>
      </c>
      <c r="I35" s="189"/>
      <c r="J35" s="188">
        <f t="shared" si="2"/>
        <v>394617973</v>
      </c>
    </row>
    <row r="36" spans="1:10" x14ac:dyDescent="0.25">
      <c r="A36" s="193" t="s">
        <v>393</v>
      </c>
      <c r="B36" s="187"/>
      <c r="C36" s="188"/>
      <c r="D36" s="188"/>
      <c r="E36" s="189"/>
      <c r="F36" s="192">
        <f t="shared" si="1"/>
        <v>0</v>
      </c>
      <c r="G36" s="187">
        <v>47574246</v>
      </c>
      <c r="H36" s="188"/>
      <c r="I36" s="189"/>
      <c r="J36" s="188">
        <f t="shared" si="2"/>
        <v>47574246</v>
      </c>
    </row>
    <row r="37" spans="1:10" ht="16.5" thickBot="1" x14ac:dyDescent="0.3">
      <c r="A37" s="200" t="s">
        <v>390</v>
      </c>
      <c r="B37" s="201">
        <v>129909287</v>
      </c>
      <c r="C37" s="201"/>
      <c r="D37" s="201"/>
      <c r="E37" s="202"/>
      <c r="F37" s="192">
        <f t="shared" si="1"/>
        <v>129909287</v>
      </c>
      <c r="G37" s="203">
        <v>158429505</v>
      </c>
      <c r="H37" s="203"/>
      <c r="I37" s="204"/>
      <c r="J37" s="188">
        <f t="shared" si="2"/>
        <v>158429505</v>
      </c>
    </row>
    <row r="38" spans="1:10" ht="16.5" thickBot="1" x14ac:dyDescent="0.3">
      <c r="A38" s="205" t="s">
        <v>223</v>
      </c>
      <c r="B38" s="307">
        <f t="shared" ref="B38:J38" si="3">SUM(B20:B37)</f>
        <v>195172537</v>
      </c>
      <c r="C38" s="308">
        <f t="shared" si="3"/>
        <v>243028232</v>
      </c>
      <c r="D38" s="308">
        <f t="shared" si="3"/>
        <v>410481928</v>
      </c>
      <c r="E38" s="308">
        <f t="shared" si="3"/>
        <v>0</v>
      </c>
      <c r="F38" s="303">
        <f t="shared" si="3"/>
        <v>848682697</v>
      </c>
      <c r="G38" s="307">
        <f t="shared" si="3"/>
        <v>432088400</v>
      </c>
      <c r="H38" s="308">
        <f t="shared" si="3"/>
        <v>416594297</v>
      </c>
      <c r="I38" s="308">
        <f t="shared" si="3"/>
        <v>0</v>
      </c>
      <c r="J38" s="303">
        <f t="shared" si="3"/>
        <v>848682697</v>
      </c>
    </row>
    <row r="39" spans="1:10" ht="32.25" thickBot="1" x14ac:dyDescent="0.3">
      <c r="A39" s="205" t="s">
        <v>224</v>
      </c>
      <c r="B39" s="307">
        <f t="shared" ref="B39:J39" si="4">SUM(B18+B38)</f>
        <v>325081824</v>
      </c>
      <c r="C39" s="308">
        <f t="shared" si="4"/>
        <v>271548450</v>
      </c>
      <c r="D39" s="308">
        <f t="shared" si="4"/>
        <v>410481928</v>
      </c>
      <c r="E39" s="308">
        <f t="shared" si="4"/>
        <v>0</v>
      </c>
      <c r="F39" s="303">
        <f t="shared" si="4"/>
        <v>1007112202</v>
      </c>
      <c r="G39" s="307">
        <f t="shared" si="4"/>
        <v>590517905</v>
      </c>
      <c r="H39" s="308">
        <f t="shared" si="4"/>
        <v>416594297</v>
      </c>
      <c r="I39" s="308">
        <f t="shared" si="4"/>
        <v>0</v>
      </c>
      <c r="J39" s="303">
        <f t="shared" si="4"/>
        <v>1007112202</v>
      </c>
    </row>
  </sheetData>
  <mergeCells count="25"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H1:J4"/>
    <mergeCell ref="D5:G8"/>
    <mergeCell ref="A10:A14"/>
    <mergeCell ref="B10:F10"/>
    <mergeCell ref="G10:J10"/>
    <mergeCell ref="B11:C12"/>
    <mergeCell ref="D11:D14"/>
    <mergeCell ref="E11:E14"/>
    <mergeCell ref="F11:F14"/>
    <mergeCell ref="G11:G14"/>
    <mergeCell ref="H11:H14"/>
    <mergeCell ref="I11:I14"/>
    <mergeCell ref="J11:J14"/>
    <mergeCell ref="B13:B14"/>
    <mergeCell ref="C13:C14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8A8A-3CDC-4DA9-80A1-FE05CB604D1E}">
  <sheetPr>
    <pageSetUpPr fitToPage="1"/>
  </sheetPr>
  <dimension ref="C1:K13"/>
  <sheetViews>
    <sheetView zoomScaleNormal="100" workbookViewId="0">
      <selection activeCell="C1" sqref="C1:D2"/>
    </sheetView>
  </sheetViews>
  <sheetFormatPr defaultColWidth="9.140625" defaultRowHeight="12.75" x14ac:dyDescent="0.2"/>
  <cols>
    <col min="1" max="2" width="9.140625" style="206"/>
    <col min="3" max="3" width="68" style="206" customWidth="1"/>
    <col min="4" max="4" width="23.140625" style="206" customWidth="1"/>
    <col min="5" max="6" width="9.140625" style="206"/>
    <col min="7" max="7" width="10" style="206" bestFit="1" customWidth="1"/>
    <col min="8" max="16384" width="9.140625" style="206"/>
  </cols>
  <sheetData>
    <row r="1" spans="3:11" ht="12.75" customHeight="1" x14ac:dyDescent="0.2">
      <c r="C1" s="406" t="s">
        <v>403</v>
      </c>
      <c r="D1" s="406"/>
    </row>
    <row r="2" spans="3:11" ht="12.75" customHeight="1" x14ac:dyDescent="0.2">
      <c r="C2" s="406"/>
      <c r="D2" s="406"/>
    </row>
    <row r="6" spans="3:11" ht="72" customHeight="1" x14ac:dyDescent="0.2">
      <c r="C6" s="407" t="s">
        <v>371</v>
      </c>
      <c r="D6" s="407"/>
      <c r="E6" s="207"/>
      <c r="G6" s="406"/>
      <c r="H6" s="406"/>
      <c r="I6" s="406"/>
      <c r="J6" s="406"/>
      <c r="K6" s="406"/>
    </row>
    <row r="7" spans="3:11" x14ac:dyDescent="0.2">
      <c r="D7" s="207" t="s">
        <v>56</v>
      </c>
    </row>
    <row r="8" spans="3:11" ht="31.5" x14ac:dyDescent="0.2">
      <c r="C8" s="208" t="s">
        <v>2</v>
      </c>
      <c r="D8" s="209" t="s">
        <v>372</v>
      </c>
    </row>
    <row r="9" spans="3:11" ht="18.75" x14ac:dyDescent="0.2">
      <c r="C9" s="210" t="s">
        <v>225</v>
      </c>
      <c r="D9" s="211">
        <f>+D10</f>
        <v>47574246</v>
      </c>
    </row>
    <row r="10" spans="3:11" ht="15.75" x14ac:dyDescent="0.2">
      <c r="C10" s="212" t="s">
        <v>226</v>
      </c>
      <c r="D10" s="213">
        <v>47574246</v>
      </c>
    </row>
    <row r="11" spans="3:11" ht="18.75" x14ac:dyDescent="0.2">
      <c r="C11" s="210" t="s">
        <v>227</v>
      </c>
      <c r="D11" s="211">
        <f>+D12</f>
        <v>0</v>
      </c>
    </row>
    <row r="12" spans="3:11" ht="15.75" x14ac:dyDescent="0.2">
      <c r="C12" s="212" t="s">
        <v>228</v>
      </c>
      <c r="D12" s="213">
        <v>0</v>
      </c>
    </row>
    <row r="13" spans="3:11" ht="18.75" x14ac:dyDescent="0.3">
      <c r="C13" s="210" t="s">
        <v>229</v>
      </c>
      <c r="D13" s="214">
        <f>SUM(D9,D11)</f>
        <v>47574246</v>
      </c>
      <c r="G13" s="215"/>
    </row>
  </sheetData>
  <mergeCells count="3">
    <mergeCell ref="C1:D2"/>
    <mergeCell ref="C6:D6"/>
    <mergeCell ref="G6:K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7</vt:i4>
      </vt:variant>
    </vt:vector>
  </HeadingPairs>
  <TitlesOfParts>
    <vt:vector size="22" baseType="lpstr">
      <vt:lpstr>összevont</vt:lpstr>
      <vt:lpstr>önkormányzat</vt:lpstr>
      <vt:lpstr>hivatal</vt:lpstr>
      <vt:lpstr>óvoda</vt:lpstr>
      <vt:lpstr>bölcsőde</vt:lpstr>
      <vt:lpstr>2</vt:lpstr>
      <vt:lpstr>2.a</vt:lpstr>
      <vt:lpstr>3_feladatok sz</vt:lpstr>
      <vt:lpstr>4_melléklet</vt:lpstr>
      <vt:lpstr>5.melléklet</vt:lpstr>
      <vt:lpstr>6_melléklet</vt:lpstr>
      <vt:lpstr>likvid</vt:lpstr>
      <vt:lpstr>ei</vt:lpstr>
      <vt:lpstr>Gördülő</vt:lpstr>
      <vt:lpstr>Munka1</vt:lpstr>
      <vt:lpstr>'2'!Nyomtatási_terület</vt:lpstr>
      <vt:lpstr>'2.a'!Nyomtatási_terület</vt:lpstr>
      <vt:lpstr>'4_melléklet'!Nyomtatási_terület</vt:lpstr>
      <vt:lpstr>'5.melléklet'!Nyomtatási_terület</vt:lpstr>
      <vt:lpstr>'6_melléklet'!Nyomtatási_terület</vt:lpstr>
      <vt:lpstr>ei!Nyomtatási_terület</vt:lpstr>
      <vt:lpstr>likvid!Nyomtatási_terület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2021-05-31T08:27:11Z</dcterms:modified>
</cp:coreProperties>
</file>